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584" activeTab="2"/>
  </bookViews>
  <sheets>
    <sheet name="DATOS EMPRESA" sheetId="1" r:id="rId1"/>
    <sheet name="EXPLOTACIÓN" sheetId="2" r:id="rId2"/>
    <sheet name="CAPITAL" sheetId="3" r:id="rId3"/>
    <sheet name="ACTIVO" sheetId="4" r:id="rId4"/>
    <sheet name="PATRIMONIO NETO Y PASIVO" sheetId="5" r:id="rId5"/>
    <sheet name="CODIGOS EMPRESA" sheetId="6" state="hidden" r:id="rId6"/>
  </sheets>
  <definedNames>
    <definedName name="ListaEmpresas">'CODIGOS EMPRESA'!$A:$B</definedName>
    <definedName name="NombresEmpresas">'CODIGOS EMPRESA'!$A:$A</definedName>
  </definedNames>
  <calcPr fullCalcOnLoad="1"/>
</workbook>
</file>

<file path=xl/sharedStrings.xml><?xml version="1.0" encoding="utf-8"?>
<sst xmlns="http://schemas.openxmlformats.org/spreadsheetml/2006/main" count="556" uniqueCount="344">
  <si>
    <t>LIQUIDACIÓN</t>
  </si>
  <si>
    <t>AVANCE</t>
  </si>
  <si>
    <t>PREVISIÓN</t>
  </si>
  <si>
    <t>PRESUPUESTO DE EXPLOTACIÓN</t>
  </si>
  <si>
    <t>A) OPERACIONES CONTINUADAS</t>
  </si>
  <si>
    <t>1. IMPORTE NETO DE LA CIFRA DE NEGOCIOS:</t>
  </si>
  <si>
    <t>+</t>
  </si>
  <si>
    <t>a) Ventas</t>
  </si>
  <si>
    <t>b) Prestaciones de servicios</t>
  </si>
  <si>
    <t>2. VARIACIÓN DE EXISTENCIAS DE PRODUCTOS TERMINADOS Y EN CURSO DE FABRICACIÓN</t>
  </si>
  <si>
    <t>+/-</t>
  </si>
  <si>
    <t>3. TRABAJOS REALIZADOS POR LA EMPRESA PARA SU ACTIVO</t>
  </si>
  <si>
    <t>4. APROVISIONAMIENTOS:</t>
  </si>
  <si>
    <t>-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</si>
  <si>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</si>
  <si>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</si>
  <si>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</si>
  <si>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</si>
  <si>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>5. OTROS INGRESOS DE EXPLOTACIÓN:</t>
  </si>
  <si>
    <t>a) Ingresos accesorios y otros de gestión corriente</t>
  </si>
  <si>
    <t>b) Subvenciones de explotación incorporadas al resultado del ejercicio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</si>
  <si>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</si>
  <si>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</si>
  <si>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</si>
  <si>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</si>
  <si>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</si>
  <si>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</si>
  <si>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6. GASTOS DE PERSONAL:</t>
  </si>
  <si>
    <t>a) Sueldos, salarios y asimilados</t>
  </si>
  <si>
    <t>b) Cargas sociales</t>
  </si>
  <si>
    <t>c) Provisiones</t>
  </si>
  <si>
    <t>7. OTROS GASTOS DE EXPLOTACIÓN: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</si>
  <si>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</si>
  <si>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</si>
  <si>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</si>
  <si>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</si>
  <si>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 INMOVILIZADO</t>
  </si>
  <si>
    <t>9. IMPUTACIÓN DE SUBVENCIONES DE INMOVILIZADO NO FINANCIERO Y OTRAS</t>
  </si>
  <si>
    <t>10. EXCESO DE PROVISIONES</t>
  </si>
  <si>
    <t>11. DETERIORO Y RESULTADO POR ENAJENACIONES DEL INMOVILIZADO:</t>
  </si>
  <si>
    <t>a) Deterioros y pérdidas</t>
  </si>
  <si>
    <t>b) Resultados por enajenaciones y otras</t>
  </si>
  <si>
    <t>12. DIFERENCIA NEGATIVA POR COMBINACIONES DE NEGOCIOS</t>
  </si>
  <si>
    <t>13. SUBVENCIONES CONCEDIDAS Y TRANSFERENCIAS REALIZADAS POR LA ENTIDAD:</t>
  </si>
  <si>
    <t>a) Al Sector Público Autonómico con presupuestos estimativos</t>
  </si>
  <si>
    <t>b) A otros</t>
  </si>
  <si>
    <t>14. DETERIORO DEL FONDO DE COMERCIO DE CONSOLIDACIÓN</t>
  </si>
  <si>
    <t>15. OTROS RESULTADOS</t>
  </si>
  <si>
    <t>A1) RESULTADO DE EXPLOTACIÓN
 (1+/-2+3-4+5-6-7-8+9+10+/-11-12-13-14+/-15)</t>
  </si>
  <si>
    <t>=</t>
  </si>
  <si>
    <t>16. INGRESOS FINANCIEROS:</t>
  </si>
  <si>
    <t>a) De participaciones en instrumentos de patrimonio</t>
  </si>
  <si>
    <t xml:space="preserve">     a1) En empresas del grupo y asociadas</t>
  </si>
  <si>
    <t xml:space="preserve">     a2) En terceros</t>
  </si>
  <si>
    <t>b) De valores negociables y otros instrumentos financieros</t>
  </si>
  <si>
    <t xml:space="preserve">     b1) De empresas del grupo y asociadas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</si>
  <si>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</si>
  <si>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</si>
  <si>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</si>
  <si>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</si>
  <si>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</si>
  <si>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</si>
  <si>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</si>
  <si>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b) Imputación al resultado del ejercicio por activos financieros disponibles para la venta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</si>
  <si>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</si>
  <si>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</si>
  <si>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</si>
  <si>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A2) RESULTADO FINANCIERO (16-17+/-18+/-19+/-20+21)</t>
  </si>
  <si>
    <t>22. RESULTADOS DE ASOCIADAS POR EL MÉTODO DE LA PARTICIPACIÓN</t>
  </si>
  <si>
    <t>A3) RESULTADO ANTES DE IMPUESTOS (A1+A2+/-22)</t>
  </si>
  <si>
    <t>23. IMPUESTO SOBRE BENEFICIOS</t>
  </si>
  <si>
    <t>A4) RESULTADO DEL EJERCICIO PROCEDENTE DE OPERACIONES CONTINUADAS (A3-23)</t>
  </si>
  <si>
    <t>B) OPERACIONES INTERRUMPIDAS</t>
  </si>
  <si>
    <t>24. RESULTADO DEL EJERCICIO PROCEDENTE DE OPERACIONES INTERRUMPIDAS NETO DE IMPUESTOS</t>
  </si>
  <si>
    <t>A5) RESULTADO DEL EJERCICIO (A4+/-24)</t>
  </si>
  <si>
    <t xml:space="preserve">LIQUIDACIÓN </t>
  </si>
  <si>
    <t>PRESUPUESTO DE CAPITAL</t>
  </si>
  <si>
    <t>A) FLUJOS DE EFECTIVO DE LAS ACTIVIDADES DE EXPLOTACIÓN</t>
  </si>
  <si>
    <t>1. RESULTADO DEL EJERCICIO ANTES DE IMPUESTOS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</si>
  <si>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</si>
  <si>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</si>
  <si>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</si>
  <si>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</si>
  <si>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</si>
  <si>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</si>
  <si>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</si>
  <si>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</si>
  <si>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</si>
  <si>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</si>
  <si>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</si>
  <si>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</si>
  <si>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</si>
  <si>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</si>
  <si>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</si>
  <si>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 xml:space="preserve">l ) Resultado de asociadas por el método de la participación </t>
  </si>
  <si>
    <t xml:space="preserve">m) Deterioro del Fondo de Comercio de consolidación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</si>
  <si>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</si>
  <si>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</si>
  <si>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</si>
  <si>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</si>
  <si>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</si>
  <si>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</si>
  <si>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</si>
  <si>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</si>
  <si>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</si>
  <si>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</si>
  <si>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</si>
  <si>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</si>
  <si>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</si>
  <si>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</si>
  <si>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</si>
  <si>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</si>
  <si>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</si>
  <si>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</si>
  <si>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</si>
  <si>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</si>
  <si>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</si>
  <si>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</si>
  <si>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</si>
  <si>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</si>
  <si>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h) Unidad de negocio</t>
  </si>
  <si>
    <t xml:space="preserve">7. COBROS POR DESINVERSIONES </t>
  </si>
  <si>
    <t>C) FLUJOS DE EFECTIVO DE LAS ACTIVIDADES DE FINANCIACIÓN</t>
  </si>
  <si>
    <t>9. COBROS Y PAGOS POR INSTRUMENTOS DE PATRIMONIO</t>
  </si>
  <si>
    <t xml:space="preserve">a) Emisión de instrumentos de patrimonio </t>
  </si>
  <si>
    <t xml:space="preserve">b) Amortización de instrumentos de patrimonio </t>
  </si>
  <si>
    <t xml:space="preserve">c) Adquisición de instrumentos de patrimonio propio </t>
  </si>
  <si>
    <t>d) Enajenación de instrumentos de patrimonio propio</t>
  </si>
  <si>
    <t xml:space="preserve">e) Subvenciones, donaciones y legados recibidos </t>
  </si>
  <si>
    <t>10. COBROS Y PAGOS POR INSTRUMENTOS DE PASIVO FINANCIERO</t>
  </si>
  <si>
    <t xml:space="preserve">a) Emisión </t>
  </si>
  <si>
    <t xml:space="preserve">     1. Obligaciones y valores similares</t>
  </si>
  <si>
    <t xml:space="preserve">     2. Deudas con entidades de crédito </t>
  </si>
  <si>
    <t xml:space="preserve">     3. Deudas con empresas del grupo y asociadas </t>
  </si>
  <si>
    <t xml:space="preserve">     4. Préstamos procedentes del Sector Público</t>
  </si>
  <si>
    <t xml:space="preserve">     5. Otras </t>
  </si>
  <si>
    <t>b) Devolución y amortización de</t>
  </si>
  <si>
    <t xml:space="preserve">     1. Obligaciones y valores similares </t>
  </si>
  <si>
    <t xml:space="preserve">     4. Otras </t>
  </si>
  <si>
    <t>11. PAGOS POR DIVIDENDOS Y REMUNERACIONES DE OTROS INSTRUMENTOS DE PATRIMONIO</t>
  </si>
  <si>
    <t xml:space="preserve">a) Dividendos </t>
  </si>
  <si>
    <t xml:space="preserve">b) Remuneración de otros instrumentos de patrimonio </t>
  </si>
  <si>
    <t>12. FLUJOS DE EFECTIVO DE LAS ACTIVIDADES DE FINANCIACIÓN (+/-9+/-10-11)</t>
  </si>
  <si>
    <t xml:space="preserve">D) EFECTO DE LAS VARIACIONES DE LOS TIPOS DE CAMBIO 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</si>
  <si>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</si>
  <si>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</si>
  <si>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</si>
  <si>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</si>
  <si>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</si>
  <si>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</si>
  <si>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</si>
  <si>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</si>
  <si>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</si>
  <si>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</si>
  <si>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</si>
  <si>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6. Otro inmovilizado intangible</t>
  </si>
  <si>
    <t>II. INMOVILIZADO MATERIAL</t>
  </si>
  <si>
    <t>1. Terrenos y construcciones</t>
  </si>
  <si>
    <t>2. Instalaciones técnicas y otro inmovilizado material</t>
  </si>
  <si>
    <t>3. Inmovilizado en curso y anticipos</t>
  </si>
  <si>
    <t>III. INVERSIONES INMOBILIARIAS</t>
  </si>
  <si>
    <t>1. Terrenos</t>
  </si>
  <si>
    <t>2. Construcciones</t>
  </si>
  <si>
    <t>IV. INVERSIONES EN EMPRESAS DEL GRUPO Y ASOCIADAS A LARGO PLAZO</t>
  </si>
  <si>
    <t xml:space="preserve">1. Instrumentos de patrimonio </t>
  </si>
  <si>
    <t xml:space="preserve">2. Créditos a empresas </t>
  </si>
  <si>
    <t>3. Valores representativos de deuda</t>
  </si>
  <si>
    <t>4. Derivados</t>
  </si>
  <si>
    <t>5. Otros activos financieros</t>
  </si>
  <si>
    <t>V. INVERSIONES FINANCIERAS A LARGO PLAZO</t>
  </si>
  <si>
    <t>2. Créditos a terceros</t>
  </si>
  <si>
    <t>VI. ACTIVOS POR IMPUESTO DIFERIDO</t>
  </si>
  <si>
    <t>B) ACTIVO CORRIENTE</t>
  </si>
  <si>
    <t>I. ACTIVOS NO CORRIENTES MANTENIDOS PARA LA VENTA</t>
  </si>
  <si>
    <t>II. EXISTENCIAS</t>
  </si>
  <si>
    <t>1. Comerciales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</si>
  <si>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</si>
  <si>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</si>
  <si>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</si>
  <si>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</si>
  <si>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</si>
  <si>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III. DEUDORES COMERCIALES Y OTRAS CUENTAS A COBRAR</t>
  </si>
  <si>
    <t>1. Clientes por ventas y prestaciones de servicios</t>
  </si>
  <si>
    <t>2. Clientes, empresas del grupo y asociadas</t>
  </si>
  <si>
    <t>3. Deudores varios</t>
  </si>
  <si>
    <t>4. Personal</t>
  </si>
  <si>
    <t>5. Activos por impuesto corriente</t>
  </si>
  <si>
    <t>6. Otros créditos con las Administraciones Públicas</t>
  </si>
  <si>
    <t>7. Accionistas (socios) por desembolsos exigidos</t>
  </si>
  <si>
    <t>IV. INVERSIONES EN EMPRESAS DEL GRUPO Y ASOCIADAS</t>
  </si>
  <si>
    <t>V. INVERSIONES FINANCIERAS A CORTO PLAZO</t>
  </si>
  <si>
    <t>VI. PERIODIFICACIONES</t>
  </si>
  <si>
    <t>VII. EFECTIVO Y OTROS ACTIVOS LíQUIDOS EQUIVALENTES</t>
  </si>
  <si>
    <t>1. Tesorería</t>
  </si>
  <si>
    <t>2. Otros activos líquidos equivalentes</t>
  </si>
  <si>
    <t>TOTAL ACTIVO</t>
  </si>
  <si>
    <t>A) PATRIMONIO NETO</t>
  </si>
  <si>
    <t>A1) FONDOS PROPIOS</t>
  </si>
  <si>
    <t>I. CAPITAL</t>
  </si>
  <si>
    <t>1. Capital escriturado</t>
  </si>
  <si>
    <t>2. (Capital no exigido)</t>
  </si>
  <si>
    <t>II. PRIMA DE EMISION</t>
  </si>
  <si>
    <t>III. RESERVAS</t>
  </si>
  <si>
    <t>1. Legal y estatutarias</t>
  </si>
  <si>
    <t>2. Otras reservas</t>
  </si>
  <si>
    <t>IV. (ACCIONES Y PARTICIPACIONES EN PATRIMONIO PROPIAS)</t>
  </si>
  <si>
    <t>V. RESULTADOS DE EJERCICIOS ANTERIORES</t>
  </si>
  <si>
    <t>1. Remanente</t>
  </si>
  <si>
    <t>2. (Resultados negativos de ejercicios anteriores)</t>
  </si>
  <si>
    <t>VI. OTRAS APORTACIONES DE SOCIOS</t>
  </si>
  <si>
    <t>VII. RESULTADO DEL EJERCICIO</t>
  </si>
  <si>
    <t>VIII. (DIVIDENDO A CUENTA)</t>
  </si>
  <si>
    <t>IX. OTROS INSTRUMENTOS DE PATRIMONIO</t>
  </si>
  <si>
    <t>A2) AJUSTES POR CAMBIOS DE VALOR</t>
  </si>
  <si>
    <t>I. INSTRUMENTOS FINANCIEROS DISPONIBLES PARA LA VENTA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</si>
  <si>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</si>
  <si>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</si>
  <si>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</si>
  <si>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</si>
  <si>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</si>
  <si>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</si>
  <si>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</si>
  <si>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</si>
  <si>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</si>
  <si>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</si>
  <si>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</si>
  <si>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</si>
  <si>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</si>
  <si>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</si>
  <si>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III. DEUDAS CON EMPRESAS DEL GRUPO Y ASOCIADAS A LARGO PLAZO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</si>
  <si>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</si>
  <si>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</si>
  <si>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</si>
  <si>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</si>
  <si>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</si>
  <si>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</t>
  </si>
  <si>
    <t>V. ACREEDORES COMERCIALES Y OTRAS CUENTAS A PAGAR</t>
  </si>
  <si>
    <t>1. Proveedores</t>
  </si>
  <si>
    <t>2. Proveedores, empresas del grupo y asociadas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</si>
  <si>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</si>
  <si>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</si>
  <si>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</si>
  <si>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</si>
  <si>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de clientes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</si>
  <si>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</si>
  <si>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</si>
  <si>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</si>
  <si>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</si>
  <si>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</si>
  <si>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</si>
  <si>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</si>
  <si>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</si>
  <si>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</si>
  <si>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</si>
  <si>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</si>
  <si>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</si>
  <si>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</si>
  <si>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</si>
  <si>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</si>
  <si>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</si>
  <si>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</si>
  <si>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</si>
  <si>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</si>
  <si>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</si>
  <si>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</si>
  <si>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</si>
  <si>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</si>
  <si>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</si>
  <si>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</si>
  <si>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</si>
  <si>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</si>
  <si>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</si>
  <si>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</si>
  <si>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</si>
  <si>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</si>
  <si>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</si>
  <si>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</si>
  <si>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</si>
  <si>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</si>
  <si>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</si>
  <si>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>SOCIEDAD REGIONAL DE COORDINACIÓN FINANCIERA CON LAS EMPRESAS PÚBLICAS DE LA COMUNIDAD AUTÓNOMA DE CANTABRIA, S.L. (CEP CANTABRIA, S.L.)</t>
  </si>
  <si>
    <t>CEPCANTABRIA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</si>
  <si>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</si>
  <si>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</si>
  <si>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</si>
  <si>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</si>
  <si>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</si>
  <si>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</si>
  <si>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</si>
  <si>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</si>
  <si>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</si>
  <si>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</si>
  <si>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</si>
  <si>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</si>
  <si>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</si>
  <si>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</si>
  <si>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</si>
  <si>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</si>
  <si>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</si>
  <si>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</si>
  <si>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</si>
  <si>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</si>
  <si>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</si>
  <si>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</si>
  <si>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</si>
  <si>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</si>
  <si>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</si>
  <si>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</si>
  <si>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</si>
  <si>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</si>
  <si>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</si>
  <si>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</si>
  <si>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CAMPUS COMILLAS</t>
  </si>
  <si>
    <t>FUNDACIÓN FESTIVAL INTERNACIONAL DE SANTANDER (FIS)</t>
  </si>
  <si>
    <t>FIS</t>
  </si>
  <si>
    <t>FRL</t>
  </si>
  <si>
    <t>CAMPUSCOMILLAS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</si>
  <si>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</si>
  <si>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</si>
  <si>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</si>
  <si>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</si>
  <si>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</si>
  <si>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</si>
  <si>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</si>
  <si>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 xml:space="preserve">112 CANTABRIA, S.A.U. </t>
  </si>
  <si>
    <t>IDIVAL</t>
  </si>
  <si>
    <t>FUNDACIÓN INSTITUTO DE INVESTIGACIÓN MARQUÉS DE VALDECILLA</t>
  </si>
  <si>
    <t>SOCIEDAD REGIONAL DE EDUCACIÓN, CULTURA Y DEPORTE, S.L.</t>
  </si>
  <si>
    <t>EL SOPLAO, S.L.</t>
  </si>
  <si>
    <t>ELSOPLAO</t>
  </si>
  <si>
    <t>SRECD</t>
  </si>
  <si>
    <t/>
  </si>
  <si>
    <t>TORRELAVEGACA</t>
  </si>
  <si>
    <t>SANTANDERCA</t>
  </si>
  <si>
    <t>SANTANDER CENTRO ABIERTO, S.A.</t>
  </si>
  <si>
    <t>TORRELAVEGA CENTRO ABIERTO, S.A.</t>
  </si>
  <si>
    <t>V. PERIODIFICACIONES A LARGO PLAZO</t>
  </si>
  <si>
    <t>VI. PERIODIFICACIONES A CORTO PLAZO</t>
  </si>
  <si>
    <t>JAVIER CARRION MALO</t>
  </si>
  <si>
    <t>SANTIAGO</t>
  </si>
  <si>
    <t>GUTIERREZ</t>
  </si>
  <si>
    <t>GOMEZ</t>
  </si>
  <si>
    <t>13730257Q</t>
  </si>
  <si>
    <t>sgutierrez@cantur.com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</si>
</sst>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_€"/>
    <numFmt numFmtId="189" formatCode="d\-m\-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C0A]dddd\,\ dd&quot; de &quot;mmmm&quot; de &quot;yyyy"/>
    <numFmt numFmtId="195" formatCode="00000"/>
    <numFmt numFmtId="196" formatCode="d\-m\-yy;@"/>
    <numFmt numFmtId="197" formatCode="[$-C0A]mmmm\-yy;@"/>
    <numFmt numFmtId="198" formatCode="#,##0.00\ &quot;€&quot;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8" fillId="21" borderId="2" applyNumberFormat="0" applyAlignment="0" applyProtection="0"/>
    <xf numFmtId="0" fontId="33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7" borderId="1" applyNumberFormat="0" applyAlignment="0" applyProtection="0"/>
    <xf numFmtId="0" fontId="29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0" fillId="0" borderId="6" applyNumberFormat="0" applyFill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6" fillId="2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3" fontId="8" fillId="2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3" fontId="8" fillId="2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9" fillId="22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3" fontId="6" fillId="2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2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22" borderId="0" xfId="0" applyNumberFormat="1" applyFont="1" applyFill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8" fillId="20" borderId="0" xfId="0" applyNumberFormat="1" applyFont="1" applyFill="1" applyAlignment="1">
      <alignment/>
    </xf>
    <xf numFmtId="49" fontId="9" fillId="0" borderId="0" xfId="0" applyNumberFormat="1" applyFont="1" applyBorder="1" applyAlignment="1">
      <alignment/>
    </xf>
    <xf numFmtId="3" fontId="9" fillId="22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3" fontId="6" fillId="22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22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21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24" borderId="0" xfId="0" applyNumberFormat="1" applyFont="1" applyFill="1" applyAlignment="1">
      <alignment/>
    </xf>
    <xf numFmtId="3" fontId="2" fillId="22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 indent="3"/>
      <protection/>
    </xf>
    <xf numFmtId="0" fontId="0" fillId="22" borderId="0" xfId="0" applyFill="1" applyAlignment="1" applyProtection="1">
      <alignment horizontal="left"/>
      <protection locked="0"/>
    </xf>
    <xf numFmtId="0" fontId="0" fillId="20" borderId="0" xfId="0" applyNumberFormat="1" applyFill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20" borderId="0" xfId="0" applyFill="1" applyAlignment="1" applyProtection="1">
      <alignment/>
      <protection/>
    </xf>
    <xf numFmtId="189" fontId="0" fillId="22" borderId="0" xfId="0" applyNumberForma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15" fillId="22" borderId="0" xfId="79" applyFill="1" applyAlignment="1" applyProtection="1">
      <alignment/>
      <protection locked="0"/>
    </xf>
    <xf numFmtId="3" fontId="8" fillId="22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3" fontId="6" fillId="2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20" borderId="10" xfId="0" applyNumberFormat="1" applyFont="1" applyFill="1" applyBorder="1" applyAlignment="1">
      <alignment/>
    </xf>
    <xf numFmtId="3" fontId="6" fillId="2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6" fillId="22" borderId="0" xfId="0" applyNumberFormat="1" applyFont="1" applyFill="1" applyAlignment="1" applyProtection="1">
      <alignment/>
      <protection locked="0"/>
    </xf>
    <xf numFmtId="3" fontId="1" fillId="20" borderId="0" xfId="0" applyNumberFormat="1" applyFont="1" applyFill="1" applyAlignment="1">
      <alignment/>
    </xf>
    <xf numFmtId="3" fontId="0" fillId="22" borderId="0" xfId="0" applyNumberFormat="1" applyFont="1" applyFill="1" applyAlignment="1" applyProtection="1">
      <alignment/>
      <protection locked="0"/>
    </xf>
    <xf numFmtId="3" fontId="0" fillId="22" borderId="0" xfId="0" applyNumberFormat="1" applyFont="1" applyFill="1" applyAlignment="1" applyProtection="1">
      <alignment/>
      <protection/>
    </xf>
    <xf numFmtId="3" fontId="0" fillId="2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6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17" fillId="25" borderId="0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8" fillId="25" borderId="0" xfId="0" applyFont="1" applyFill="1" applyBorder="1" applyAlignment="1" applyProtection="1">
      <alignment/>
      <protection/>
    </xf>
    <xf numFmtId="0" fontId="18" fillId="25" borderId="0" xfId="0" applyFont="1" applyFill="1" applyBorder="1" applyAlignment="1">
      <alignment/>
    </xf>
    <xf numFmtId="0" fontId="20" fillId="2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0" fontId="20" fillId="25" borderId="0" xfId="0" applyFont="1" applyFill="1" applyBorder="1" applyAlignment="1" applyProtection="1">
      <alignment horizontal="justify" vertical="center" wrapText="1"/>
      <protection/>
    </xf>
    <xf numFmtId="0" fontId="20" fillId="25" borderId="0" xfId="0" applyFont="1" applyFill="1" applyBorder="1" applyAlignment="1" applyProtection="1">
      <alignment horizontal="justify" vertical="center"/>
      <protection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nsejeriadeeconomiayhacienda.com/" TargetMode="External" /><Relationship Id="rId3" Type="http://schemas.openxmlformats.org/officeDocument/2006/relationships/hyperlink" Target="http://www.consejeriadeeconomiayhaciend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" name="Picture 1" descr="Gobierno de Cantabr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5305425</xdr:colOff>
      <xdr:row>22</xdr:row>
      <xdr:rowOff>152400</xdr:rowOff>
    </xdr:to>
    <xdr:sp macro="[0]!GenerarXMLDatos">
      <xdr:nvSpPr>
        <xdr:cNvPr id="2" name="Rectangle 4"/>
        <xdr:cNvSpPr>
          <a:spLocks/>
        </xdr:cNvSpPr>
      </xdr:nvSpPr>
      <xdr:spPr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roduzcaSuMail@gobcantabria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8"/>
  <sheetViews>
    <sheetView zoomScalePageLayoutView="0" workbookViewId="0" topLeftCell="A16">
      <selection activeCell="C24" sqref="C24"/>
    </sheetView>
  </sheetViews>
  <sheetFormatPr defaultColWidth="11.421875" defaultRowHeight="12.75"/>
  <cols>
    <col min="1" max="1" width="17.421875" style="0" customWidth="1"/>
    <col min="2" max="2" width="31.140625" style="0" customWidth="1"/>
    <col min="3" max="3" width="81.8515625" style="0" customWidth="1"/>
    <col min="4" max="7" width="10.7109375" style="0" customWidth="1"/>
    <col min="8" max="8" width="0" style="0" hidden="1" customWidth="1"/>
  </cols>
  <sheetData>
    <row r="1" spans="1:4" ht="12.75">
      <c r="A1" s="115"/>
      <c r="B1" s="115"/>
      <c r="C1" s="115"/>
      <c r="D1" s="115"/>
    </row>
    <row r="2" spans="1:4" ht="12.75">
      <c r="A2" s="115"/>
      <c r="B2" s="115"/>
      <c r="C2" s="115"/>
      <c r="D2" s="115"/>
    </row>
    <row r="3" spans="1:4" ht="26.25">
      <c r="A3" s="115"/>
      <c r="B3" s="116" t="s">
        <v>245</v>
      </c>
      <c r="C3" s="117"/>
      <c r="D3" s="115"/>
    </row>
    <row r="4" spans="1:8" ht="12.75">
      <c r="A4" s="115"/>
      <c r="B4" s="118" t="s">
        <v>246</v>
      </c>
      <c r="C4" s="119" t="s">
        <v>284</v>
      </c>
      <c r="D4" s="115"/>
      <c r="H4" s="115" t="s">
        <v>247</v>
      </c>
    </row>
    <row r="5" spans="1:8" ht="12.75">
      <c r="A5" s="115"/>
      <c r="B5" s="118" t="s">
        <v>248</v>
      </c>
      <c r="C5" s="120">
        <f>VLOOKUP(C4,ListaEmpresas,2,FALSE)</f>
        <v>15</v>
      </c>
      <c r="D5" s="115"/>
      <c r="H5" s="115" t="s">
        <v>249</v>
      </c>
    </row>
    <row r="6" spans="1:8" ht="12.75">
      <c r="A6" s="115"/>
      <c r="B6" s="118" t="s">
        <v>250</v>
      </c>
      <c r="C6" s="119" t="s">
        <v>338</v>
      </c>
      <c r="D6" s="115"/>
      <c r="H6" s="115"/>
    </row>
    <row r="7" spans="1:8" ht="12.75">
      <c r="A7" s="115"/>
      <c r="B7" s="118"/>
      <c r="C7" s="121"/>
      <c r="D7" s="115"/>
      <c r="H7" s="115"/>
    </row>
    <row r="8" spans="1:8" ht="12.75">
      <c r="A8" s="115"/>
      <c r="B8" s="115"/>
      <c r="C8" s="115"/>
      <c r="D8" s="115"/>
      <c r="H8" s="115"/>
    </row>
    <row r="9" spans="1:8" ht="26.25">
      <c r="A9" s="115"/>
      <c r="B9" s="116" t="s">
        <v>251</v>
      </c>
      <c r="C9" s="117"/>
      <c r="D9" s="115"/>
      <c r="H9" s="115"/>
    </row>
    <row r="10" spans="1:8" ht="12.75">
      <c r="A10" s="115"/>
      <c r="B10" s="118" t="s">
        <v>252</v>
      </c>
      <c r="C10" s="122">
        <f ca="1">YEAR(NOW())+1</f>
        <v>2021</v>
      </c>
      <c r="D10" s="115"/>
      <c r="H10" s="115" t="s">
        <v>253</v>
      </c>
    </row>
    <row r="11" spans="1:8" ht="12.75">
      <c r="A11" s="115"/>
      <c r="B11" s="118" t="s">
        <v>254</v>
      </c>
      <c r="C11" s="123">
        <v>40391</v>
      </c>
      <c r="D11" s="115"/>
      <c r="H11" s="115" t="s">
        <v>255</v>
      </c>
    </row>
    <row r="12" spans="1:8" ht="12.75">
      <c r="A12" s="115"/>
      <c r="B12" s="115"/>
      <c r="C12" s="115"/>
      <c r="D12" s="115"/>
      <c r="H12" s="115"/>
    </row>
    <row r="13" spans="1:8" ht="26.25">
      <c r="A13" s="115"/>
      <c r="B13" s="116" t="s">
        <v>256</v>
      </c>
      <c r="C13" s="117"/>
      <c r="D13" s="115"/>
      <c r="H13" s="115"/>
    </row>
    <row r="14" spans="1:8" ht="12.75">
      <c r="A14" s="115"/>
      <c r="B14" s="118" t="s">
        <v>257</v>
      </c>
      <c r="C14" s="124" t="s">
        <v>339</v>
      </c>
      <c r="D14" s="115"/>
      <c r="H14" s="115" t="s">
        <v>258</v>
      </c>
    </row>
    <row r="15" spans="1:8" ht="12.75">
      <c r="A15" s="115"/>
      <c r="B15" s="118" t="s">
        <v>259</v>
      </c>
      <c r="C15" s="124" t="s">
        <v>340</v>
      </c>
      <c r="D15" s="115"/>
      <c r="H15" s="115" t="s">
        <v>260</v>
      </c>
    </row>
    <row r="16" spans="1:8" ht="12.75">
      <c r="A16" s="115"/>
      <c r="B16" s="118" t="s">
        <v>261</v>
      </c>
      <c r="C16" s="124" t="s">
        <v>341</v>
      </c>
      <c r="D16" s="115"/>
      <c r="H16" s="115" t="s">
        <v>262</v>
      </c>
    </row>
    <row r="17" spans="1:8" ht="12.75">
      <c r="A17" s="115"/>
      <c r="B17" s="118" t="s">
        <v>263</v>
      </c>
      <c r="C17" s="124" t="s">
        <v>342</v>
      </c>
      <c r="D17" s="115"/>
      <c r="H17" s="115" t="s">
        <v>264</v>
      </c>
    </row>
    <row r="18" spans="1:8" ht="12.75">
      <c r="A18" s="115"/>
      <c r="B18" s="118" t="s">
        <v>265</v>
      </c>
      <c r="C18" s="119">
        <v>942318950</v>
      </c>
      <c r="D18" s="115"/>
      <c r="H18" s="115" t="s">
        <v>266</v>
      </c>
    </row>
    <row r="19" spans="1:8" ht="12.75">
      <c r="A19" s="115"/>
      <c r="B19" s="118" t="s">
        <v>267</v>
      </c>
      <c r="C19" s="125" t="s">
        <v>343</v>
      </c>
      <c r="D19" s="115"/>
      <c r="H19" s="115" t="s">
        <v>268</v>
      </c>
    </row>
    <row r="20" spans="1:4" ht="12.75">
      <c r="A20" s="115"/>
      <c r="B20" s="115"/>
      <c r="C20" s="115"/>
      <c r="D20" s="115"/>
    </row>
    <row r="21" spans="1:4" ht="12.75">
      <c r="A21" s="115"/>
      <c r="B21" s="115"/>
      <c r="C21" s="115"/>
      <c r="D21" s="115"/>
    </row>
    <row r="22" spans="1:4" ht="12.75">
      <c r="A22" s="115"/>
      <c r="B22" s="115"/>
      <c r="C22" s="115"/>
      <c r="D22" s="115"/>
    </row>
    <row r="23" spans="1:4" ht="12.75">
      <c r="A23" s="115"/>
      <c r="B23" s="115"/>
      <c r="C23" s="115"/>
      <c r="D23" s="115"/>
    </row>
    <row r="24" spans="1:4" ht="12.75">
      <c r="A24" s="115"/>
      <c r="B24" s="115"/>
      <c r="C24" s="115"/>
      <c r="D24" s="115"/>
    </row>
    <row r="25" spans="1:4" ht="12.75">
      <c r="A25" s="115"/>
      <c r="B25" s="115"/>
      <c r="C25" s="115"/>
      <c r="D25" s="115"/>
    </row>
    <row r="26" spans="1:4" ht="18">
      <c r="A26" s="115"/>
      <c r="B26" s="154" t="s">
        <v>269</v>
      </c>
      <c r="C26" s="155"/>
      <c r="D26" s="115"/>
    </row>
    <row r="27" spans="1:4" ht="12.75">
      <c r="A27" s="115"/>
      <c r="B27" s="156"/>
      <c r="C27" s="155"/>
      <c r="D27" s="115"/>
    </row>
    <row r="28" spans="1:4" ht="18">
      <c r="A28" s="115"/>
      <c r="B28" s="157" t="s">
        <v>270</v>
      </c>
      <c r="C28" s="158"/>
      <c r="D28" s="115"/>
    </row>
    <row r="29" spans="1:4" ht="12.75">
      <c r="A29" s="115"/>
      <c r="B29" s="159"/>
      <c r="C29" s="158"/>
      <c r="D29" s="115"/>
    </row>
    <row r="30" spans="1:4" ht="15" customHeight="1">
      <c r="A30" s="115"/>
      <c r="B30" s="169" t="s">
        <v>274</v>
      </c>
      <c r="C30" s="169"/>
      <c r="D30" s="115"/>
    </row>
    <row r="31" spans="1:4" ht="15" customHeight="1">
      <c r="A31" s="115"/>
      <c r="B31" s="169"/>
      <c r="C31" s="169"/>
      <c r="D31" s="115"/>
    </row>
    <row r="32" spans="1:4" ht="15">
      <c r="A32" s="115"/>
      <c r="B32" s="160"/>
      <c r="C32" s="158"/>
      <c r="D32" s="115"/>
    </row>
    <row r="33" spans="1:4" ht="15" customHeight="1">
      <c r="A33" s="115"/>
      <c r="B33" s="169" t="s">
        <v>277</v>
      </c>
      <c r="C33" s="169"/>
      <c r="D33" s="115"/>
    </row>
    <row r="34" spans="1:4" ht="15" customHeight="1">
      <c r="A34" s="115"/>
      <c r="B34" s="169"/>
      <c r="C34" s="169"/>
      <c r="D34" s="115"/>
    </row>
    <row r="35" spans="1:4" ht="15" customHeight="1">
      <c r="A35" s="115"/>
      <c r="B35" s="169"/>
      <c r="C35" s="169"/>
      <c r="D35" s="115"/>
    </row>
    <row r="36" spans="1:4" ht="15">
      <c r="A36" s="115"/>
      <c r="B36" s="160"/>
      <c r="C36" s="159"/>
      <c r="D36" s="115"/>
    </row>
    <row r="37" spans="1:4" ht="15" customHeight="1">
      <c r="A37" s="115"/>
      <c r="B37" s="169" t="s">
        <v>272</v>
      </c>
      <c r="C37" s="169"/>
      <c r="D37" s="115"/>
    </row>
    <row r="38" spans="1:4" ht="15" customHeight="1">
      <c r="A38" s="115"/>
      <c r="B38" s="169"/>
      <c r="C38" s="169"/>
      <c r="D38" s="115"/>
    </row>
    <row r="39" spans="1:4" ht="15">
      <c r="A39" s="115"/>
      <c r="B39" s="160"/>
      <c r="C39" s="159"/>
      <c r="D39" s="115"/>
    </row>
    <row r="40" spans="1:4" ht="15" customHeight="1">
      <c r="A40" s="115"/>
      <c r="B40" s="169" t="s">
        <v>276</v>
      </c>
      <c r="C40" s="169"/>
      <c r="D40" s="115"/>
    </row>
    <row r="41" spans="1:4" ht="15" customHeight="1">
      <c r="A41" s="115"/>
      <c r="B41" s="169"/>
      <c r="C41" s="169"/>
      <c r="D41" s="115"/>
    </row>
    <row r="42" spans="1:4" ht="15">
      <c r="A42" s="115"/>
      <c r="B42" s="160"/>
      <c r="C42" s="159"/>
      <c r="D42" s="115"/>
    </row>
    <row r="43" spans="1:4" ht="15" customHeight="1">
      <c r="A43" s="115"/>
      <c r="B43" s="170" t="s">
        <v>273</v>
      </c>
      <c r="C43" s="170"/>
      <c r="D43" s="115"/>
    </row>
    <row r="44" spans="1:4" ht="15" customHeight="1">
      <c r="A44" s="115"/>
      <c r="B44" s="170"/>
      <c r="C44" s="170"/>
      <c r="D44" s="115"/>
    </row>
    <row r="45" spans="1:4" ht="15">
      <c r="A45" s="115"/>
      <c r="B45" s="160"/>
      <c r="C45" s="158"/>
      <c r="D45" s="115"/>
    </row>
    <row r="46" spans="1:4" ht="15" customHeight="1">
      <c r="A46" s="115"/>
      <c r="B46" s="169" t="s">
        <v>275</v>
      </c>
      <c r="C46" s="169"/>
      <c r="D46" s="115"/>
    </row>
    <row r="47" spans="1:4" ht="12.75">
      <c r="A47" s="115"/>
      <c r="B47" s="169"/>
      <c r="C47" s="169"/>
      <c r="D47" s="115"/>
    </row>
    <row r="48" spans="1:4" ht="12.75">
      <c r="A48" s="115"/>
      <c r="B48" s="115"/>
      <c r="C48" s="115"/>
      <c r="D48" s="115"/>
    </row>
  </sheetData>
  <sheetProtection password="9CEB" sheet="1" objects="1" scenarios="1"/>
  <mergeCells count="6">
    <mergeCell ref="B46:C47"/>
    <mergeCell ref="B43:C44"/>
    <mergeCell ref="B30:C31"/>
    <mergeCell ref="B33:C35"/>
    <mergeCell ref="B37:C38"/>
    <mergeCell ref="B40:C41"/>
  </mergeCells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 display="IntroduzcaSuMail@gobcantabria.es"/>
  </hyperlinks>
  <printOptions/>
  <pageMargins left="0.22" right="0.3" top="1" bottom="1" header="0" footer="0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L122"/>
  <sheetViews>
    <sheetView zoomScalePageLayoutView="0" workbookViewId="0" topLeftCell="A79">
      <selection activeCell="E40" sqref="E40"/>
    </sheetView>
  </sheetViews>
  <sheetFormatPr defaultColWidth="11.421875" defaultRowHeight="12.75"/>
  <cols>
    <col min="1" max="1" width="78.7109375" style="7" customWidth="1"/>
    <col min="2" max="2" width="4.140625" style="8" customWidth="1"/>
    <col min="3" max="3" width="18.7109375" style="21" customWidth="1"/>
    <col min="4" max="4" width="18.7109375" style="6" customWidth="1"/>
    <col min="5" max="5" width="18.7109375" style="11" customWidth="1"/>
    <col min="6" max="6" width="7.7109375" style="11" customWidth="1"/>
    <col min="7" max="7" width="7.7109375" style="6" customWidth="1"/>
    <col min="8" max="8" width="7.00390625" style="6" hidden="1" customWidth="1"/>
    <col min="9" max="16384" width="11.421875" style="6" customWidth="1"/>
  </cols>
  <sheetData>
    <row r="2" spans="1:8" s="4" customFormat="1" ht="16.5">
      <c r="A2" s="1" t="str">
        <f>IF('DATOS EMPRESA'!C4&lt;&gt;"",'DATOS EMPRESA'!C4,"")</f>
        <v>SOCIEDAD REGIONAL CÁNTABRA DE PROMOCIÓN TURÍSTICA, S.A. (CANTUR, S.A.)</v>
      </c>
      <c r="B2" s="2"/>
      <c r="C2" s="3"/>
      <c r="E2" s="5"/>
      <c r="F2" s="5"/>
      <c r="H2" s="6"/>
    </row>
    <row r="3" spans="3:5" ht="14.25">
      <c r="C3" s="9" t="s">
        <v>0</v>
      </c>
      <c r="D3" s="9" t="s">
        <v>1</v>
      </c>
      <c r="E3" s="10" t="s">
        <v>2</v>
      </c>
    </row>
    <row r="4" spans="1:7" ht="18">
      <c r="A4" s="12" t="s">
        <v>3</v>
      </c>
      <c r="B4" s="2"/>
      <c r="C4" s="13">
        <v>2014</v>
      </c>
      <c r="D4" s="13">
        <v>2015</v>
      </c>
      <c r="E4" s="13">
        <v>2016</v>
      </c>
      <c r="F4" s="14"/>
      <c r="G4" s="15"/>
    </row>
    <row r="5" spans="1:7" ht="15.75">
      <c r="A5" s="1"/>
      <c r="B5" s="2"/>
      <c r="C5" s="16"/>
      <c r="E5" s="6"/>
      <c r="F5" s="14"/>
      <c r="G5" s="15"/>
    </row>
    <row r="6" spans="1:8" s="4" customFormat="1" ht="16.5">
      <c r="A6" s="17" t="s">
        <v>4</v>
      </c>
      <c r="B6" s="18"/>
      <c r="C6" s="3"/>
      <c r="F6" s="19"/>
      <c r="G6" s="20"/>
      <c r="H6" s="6"/>
    </row>
    <row r="7" ht="14.25">
      <c r="E7" s="6"/>
    </row>
    <row r="8" spans="1:8" ht="15">
      <c r="A8" s="22" t="s">
        <v>5</v>
      </c>
      <c r="B8" s="23" t="s">
        <v>6</v>
      </c>
      <c r="C8" s="24">
        <f>C9+C10</f>
        <v>15038610</v>
      </c>
      <c r="D8" s="24">
        <f>D9+D10</f>
        <v>17984973.5</v>
      </c>
      <c r="E8" s="24">
        <f>E9+E10</f>
        <v>18602565</v>
      </c>
      <c r="H8" s="163">
        <v>100000</v>
      </c>
    </row>
    <row r="9" spans="1:12" s="28" customFormat="1" ht="12.75">
      <c r="A9" s="25" t="s">
        <v>7</v>
      </c>
      <c r="B9" s="26"/>
      <c r="C9" s="27">
        <v>3630927</v>
      </c>
      <c r="D9" s="27">
        <f>3244285*1.3</f>
        <v>4217570.5</v>
      </c>
      <c r="E9" s="27">
        <f>18602565*0.24</f>
        <v>4464615.6</v>
      </c>
      <c r="H9" s="164">
        <v>100001</v>
      </c>
      <c r="I9" s="6"/>
      <c r="K9" s="6"/>
      <c r="L9" s="6"/>
    </row>
    <row r="10" spans="1:12" s="30" customFormat="1" ht="12.75">
      <c r="A10" s="29" t="s">
        <v>8</v>
      </c>
      <c r="B10" s="26"/>
      <c r="C10" s="27">
        <v>11407683</v>
      </c>
      <c r="D10" s="27">
        <f>10590310*1.3</f>
        <v>13767403</v>
      </c>
      <c r="E10" s="27">
        <f>18602565-E9</f>
        <v>14137949.4</v>
      </c>
      <c r="F10" s="28"/>
      <c r="H10" s="163">
        <v>100002</v>
      </c>
      <c r="I10" s="6"/>
      <c r="J10" s="28"/>
      <c r="K10" s="6"/>
      <c r="L10" s="6"/>
    </row>
    <row r="11" spans="1:12" s="30" customFormat="1" ht="12.75">
      <c r="A11" s="29"/>
      <c r="B11" s="26"/>
      <c r="C11" s="31"/>
      <c r="D11" s="31"/>
      <c r="E11" s="31"/>
      <c r="F11" s="28"/>
      <c r="H11" s="6" t="s">
        <v>331</v>
      </c>
      <c r="I11" s="6"/>
      <c r="J11" s="28"/>
      <c r="K11" s="6"/>
      <c r="L11" s="6"/>
    </row>
    <row r="12" spans="1:12" s="30" customFormat="1" ht="10.5" customHeight="1">
      <c r="A12" s="172" t="s">
        <v>9</v>
      </c>
      <c r="B12" s="8"/>
      <c r="C12" s="31"/>
      <c r="D12" s="31"/>
      <c r="E12" s="31"/>
      <c r="F12" s="28"/>
      <c r="H12" s="6" t="s">
        <v>331</v>
      </c>
      <c r="I12" s="6"/>
      <c r="J12" s="28"/>
      <c r="K12" s="6"/>
      <c r="L12" s="6"/>
    </row>
    <row r="13" spans="1:10" ht="15">
      <c r="A13" s="172"/>
      <c r="B13" s="23" t="s">
        <v>10</v>
      </c>
      <c r="C13" s="32">
        <v>0</v>
      </c>
      <c r="D13" s="32">
        <v>0</v>
      </c>
      <c r="E13" s="32">
        <v>0</v>
      </c>
      <c r="H13" s="163">
        <v>100003</v>
      </c>
      <c r="J13" s="28"/>
    </row>
    <row r="14" spans="1:10" ht="15">
      <c r="A14" s="33"/>
      <c r="B14" s="23"/>
      <c r="C14" s="34"/>
      <c r="D14" s="34"/>
      <c r="E14" s="34"/>
      <c r="H14" s="6" t="s">
        <v>331</v>
      </c>
      <c r="J14" s="28"/>
    </row>
    <row r="15" spans="1:10" ht="15">
      <c r="A15" s="33" t="s">
        <v>11</v>
      </c>
      <c r="B15" s="23" t="s">
        <v>6</v>
      </c>
      <c r="C15" s="32">
        <v>690737</v>
      </c>
      <c r="D15" s="32">
        <f>343363*1.3</f>
        <v>446371.9</v>
      </c>
      <c r="E15" s="32">
        <v>295323</v>
      </c>
      <c r="H15" s="163">
        <v>100004</v>
      </c>
      <c r="J15" s="28"/>
    </row>
    <row r="16" spans="3:10" ht="14.25">
      <c r="C16" s="31"/>
      <c r="D16" s="31"/>
      <c r="E16" s="31"/>
      <c r="H16" s="6" t="s">
        <v>331</v>
      </c>
      <c r="J16" s="28"/>
    </row>
    <row r="17" spans="1:10" ht="15">
      <c r="A17" s="22" t="s">
        <v>12</v>
      </c>
      <c r="B17" s="23" t="s">
        <v>13</v>
      </c>
      <c r="C17" s="24">
        <f>C18+C19+C20+C21</f>
        <v>-2136315</v>
      </c>
      <c r="D17" s="24">
        <f>D18+D19+D20+D21</f>
        <v>-1915053</v>
      </c>
      <c r="E17" s="24">
        <f>E18+E19+E20+E21</f>
        <v>-1844077</v>
      </c>
      <c r="H17" s="163">
        <v>100005</v>
      </c>
      <c r="J17" s="28"/>
    </row>
    <row r="18" spans="1:10" ht="12.75">
      <c r="A18" s="29" t="s">
        <v>14</v>
      </c>
      <c r="B18" s="26"/>
      <c r="C18" s="27">
        <v>-364518</v>
      </c>
      <c r="D18" s="27">
        <v>-393018</v>
      </c>
      <c r="E18" s="27">
        <f>-E9*0.09</f>
        <v>-401815.404</v>
      </c>
      <c r="H18" s="164">
        <v>100006</v>
      </c>
      <c r="J18" s="28"/>
    </row>
    <row r="19" spans="1:12" s="35" customFormat="1" ht="12.75">
      <c r="A19" s="29" t="s">
        <v>15</v>
      </c>
      <c r="B19" s="26"/>
      <c r="C19" s="27">
        <v>-1542319</v>
      </c>
      <c r="D19" s="27">
        <v>-1340954</v>
      </c>
      <c r="E19" s="27">
        <f>-E18-1292260-358440</f>
        <v>-1248884.596</v>
      </c>
      <c r="H19" s="164">
        <v>100007</v>
      </c>
      <c r="I19" s="6"/>
      <c r="J19" s="28"/>
      <c r="K19" s="6"/>
      <c r="L19" s="6"/>
    </row>
    <row r="20" spans="1:12" s="30" customFormat="1" ht="12.75">
      <c r="A20" s="25" t="s">
        <v>16</v>
      </c>
      <c r="B20" s="26"/>
      <c r="C20" s="27">
        <v>-229478</v>
      </c>
      <c r="D20" s="27">
        <v>-181081</v>
      </c>
      <c r="E20" s="27">
        <v>-193377</v>
      </c>
      <c r="F20" s="28"/>
      <c r="H20" s="164">
        <v>100008</v>
      </c>
      <c r="I20" s="6"/>
      <c r="J20" s="28"/>
      <c r="K20" s="6"/>
      <c r="L20" s="6"/>
    </row>
    <row r="21" spans="1:12" s="30" customFormat="1" ht="12.75">
      <c r="A21" s="25" t="s">
        <v>17</v>
      </c>
      <c r="B21" s="26"/>
      <c r="C21" s="27">
        <v>0</v>
      </c>
      <c r="D21" s="27">
        <v>0</v>
      </c>
      <c r="E21" s="27">
        <v>0</v>
      </c>
      <c r="F21" s="28"/>
      <c r="H21" s="164">
        <v>100009</v>
      </c>
      <c r="I21" s="6"/>
      <c r="J21" s="28"/>
      <c r="K21" s="6"/>
      <c r="L21" s="6"/>
    </row>
    <row r="22" spans="1:12" s="30" customFormat="1" ht="14.25">
      <c r="A22" s="7"/>
      <c r="B22" s="8"/>
      <c r="C22" s="31"/>
      <c r="D22" s="31"/>
      <c r="E22" s="31"/>
      <c r="F22" s="28"/>
      <c r="H22" s="6" t="s">
        <v>331</v>
      </c>
      <c r="I22" s="6"/>
      <c r="J22" s="28"/>
      <c r="K22" s="6"/>
      <c r="L22" s="6"/>
    </row>
    <row r="23" spans="1:12" s="30" customFormat="1" ht="15">
      <c r="A23" s="33" t="s">
        <v>18</v>
      </c>
      <c r="B23" s="23" t="s">
        <v>6</v>
      </c>
      <c r="C23" s="24">
        <f>C24+C25</f>
        <v>11178964</v>
      </c>
      <c r="D23" s="24">
        <f>D24+D25</f>
        <v>8933562.8</v>
      </c>
      <c r="E23" s="24">
        <f>E24+E25</f>
        <v>7480442</v>
      </c>
      <c r="F23" s="28"/>
      <c r="H23" s="163">
        <v>100010</v>
      </c>
      <c r="I23" s="6"/>
      <c r="J23" s="28"/>
      <c r="K23" s="6"/>
      <c r="L23" s="6"/>
    </row>
    <row r="24" spans="1:10" ht="12.75">
      <c r="A24" s="25" t="s">
        <v>19</v>
      </c>
      <c r="B24" s="26"/>
      <c r="C24" s="27">
        <v>2624673</v>
      </c>
      <c r="D24" s="27">
        <f>152796*1.3</f>
        <v>198634.80000000002</v>
      </c>
      <c r="E24" s="27">
        <v>210136</v>
      </c>
      <c r="H24" s="164">
        <v>100011</v>
      </c>
      <c r="J24" s="28"/>
    </row>
    <row r="25" spans="1:12" s="38" customFormat="1" ht="12.75">
      <c r="A25" s="25" t="s">
        <v>20</v>
      </c>
      <c r="B25" s="26"/>
      <c r="C25" s="36">
        <f>C26+C27+C28+C29+C30+C31</f>
        <v>8554291</v>
      </c>
      <c r="D25" s="36">
        <f>D26+D27+D28+D29+D30+D31</f>
        <v>8734928</v>
      </c>
      <c r="E25" s="36">
        <f>E26+E27+E28+E29+E30+E31</f>
        <v>7270306</v>
      </c>
      <c r="F25" s="37"/>
      <c r="H25" s="164">
        <v>100012</v>
      </c>
      <c r="I25" s="6"/>
      <c r="J25" s="28"/>
      <c r="K25" s="6"/>
      <c r="L25" s="6"/>
    </row>
    <row r="26" spans="1:12" s="42" customFormat="1" ht="12.75">
      <c r="A26" s="39" t="s">
        <v>21</v>
      </c>
      <c r="B26" s="40"/>
      <c r="C26" s="41">
        <f>8554291-C27</f>
        <v>6775258</v>
      </c>
      <c r="D26" s="41">
        <f>+(416666+118353)*12+282100+50000+202600</f>
        <v>6954928</v>
      </c>
      <c r="E26" s="41">
        <f>7202341-2000000+55000</f>
        <v>5257341</v>
      </c>
      <c r="H26" s="164">
        <v>100013</v>
      </c>
      <c r="I26" s="6"/>
      <c r="J26" s="28"/>
      <c r="K26" s="6"/>
      <c r="L26" s="6"/>
    </row>
    <row r="27" spans="1:12" s="30" customFormat="1" ht="12.75">
      <c r="A27" s="39" t="s">
        <v>22</v>
      </c>
      <c r="B27" s="40"/>
      <c r="C27" s="41">
        <v>1779033</v>
      </c>
      <c r="D27" s="41">
        <v>1780000</v>
      </c>
      <c r="E27" s="41">
        <f>2308288-E15</f>
        <v>2012965</v>
      </c>
      <c r="F27" s="28"/>
      <c r="H27" s="164">
        <v>100014</v>
      </c>
      <c r="I27" s="6"/>
      <c r="J27" s="28"/>
      <c r="K27" s="6"/>
      <c r="L27" s="6"/>
    </row>
    <row r="28" spans="1:12" s="30" customFormat="1" ht="12.75">
      <c r="A28" s="39" t="s">
        <v>23</v>
      </c>
      <c r="B28" s="40"/>
      <c r="C28" s="41">
        <v>0</v>
      </c>
      <c r="D28" s="41">
        <v>0</v>
      </c>
      <c r="E28" s="41">
        <v>0</v>
      </c>
      <c r="F28" s="28"/>
      <c r="H28" s="164">
        <v>100015</v>
      </c>
      <c r="I28" s="6"/>
      <c r="J28" s="28"/>
      <c r="K28" s="6"/>
      <c r="L28" s="6"/>
    </row>
    <row r="29" spans="1:12" s="43" customFormat="1" ht="12.75">
      <c r="A29" s="39" t="s">
        <v>24</v>
      </c>
      <c r="B29" s="40"/>
      <c r="C29" s="41">
        <v>0</v>
      </c>
      <c r="D29" s="41">
        <v>0</v>
      </c>
      <c r="E29" s="41">
        <v>0</v>
      </c>
      <c r="F29" s="35"/>
      <c r="H29" s="164">
        <v>100016</v>
      </c>
      <c r="I29" s="6"/>
      <c r="J29" s="28"/>
      <c r="K29" s="6"/>
      <c r="L29" s="6"/>
    </row>
    <row r="30" spans="1:12" s="43" customFormat="1" ht="12.75">
      <c r="A30" s="39" t="s">
        <v>25</v>
      </c>
      <c r="B30" s="40"/>
      <c r="C30" s="41">
        <v>0</v>
      </c>
      <c r="D30" s="41">
        <v>0</v>
      </c>
      <c r="E30" s="41">
        <v>0</v>
      </c>
      <c r="F30" s="35"/>
      <c r="H30" s="164">
        <v>100017</v>
      </c>
      <c r="I30" s="6"/>
      <c r="J30" s="28"/>
      <c r="K30" s="6"/>
      <c r="L30" s="6"/>
    </row>
    <row r="31" spans="1:12" s="43" customFormat="1" ht="12.75">
      <c r="A31" s="39" t="s">
        <v>26</v>
      </c>
      <c r="B31" s="40"/>
      <c r="C31" s="41">
        <v>0</v>
      </c>
      <c r="D31" s="41">
        <v>0</v>
      </c>
      <c r="E31" s="41">
        <v>0</v>
      </c>
      <c r="F31" s="35"/>
      <c r="H31" s="164">
        <v>100018</v>
      </c>
      <c r="I31" s="6"/>
      <c r="J31" s="28"/>
      <c r="K31" s="6"/>
      <c r="L31" s="6"/>
    </row>
    <row r="32" spans="1:12" s="43" customFormat="1" ht="14.25">
      <c r="A32" s="7"/>
      <c r="B32" s="8"/>
      <c r="C32" s="31"/>
      <c r="D32" s="31"/>
      <c r="E32" s="31"/>
      <c r="F32" s="35"/>
      <c r="H32" s="6" t="s">
        <v>331</v>
      </c>
      <c r="I32" s="6"/>
      <c r="J32" s="28"/>
      <c r="K32" s="6"/>
      <c r="L32" s="6"/>
    </row>
    <row r="33" spans="1:12" s="43" customFormat="1" ht="15">
      <c r="A33" s="22" t="s">
        <v>27</v>
      </c>
      <c r="B33" s="23" t="s">
        <v>13</v>
      </c>
      <c r="C33" s="24">
        <f>C34+C35+C36</f>
        <v>-14795509</v>
      </c>
      <c r="D33" s="24">
        <f>D34+D35+D36</f>
        <v>-12577356</v>
      </c>
      <c r="E33" s="24">
        <f>E34+E35+E36</f>
        <v>-13026010</v>
      </c>
      <c r="F33" s="35"/>
      <c r="H33" s="163">
        <v>100019</v>
      </c>
      <c r="I33" s="6"/>
      <c r="J33" s="28"/>
      <c r="K33" s="6"/>
      <c r="L33" s="6"/>
    </row>
    <row r="34" spans="1:12" s="43" customFormat="1" ht="12.75">
      <c r="A34" s="25" t="s">
        <v>28</v>
      </c>
      <c r="B34" s="26"/>
      <c r="C34" s="27">
        <v>-11956503</v>
      </c>
      <c r="D34" s="27">
        <v>-9780058</v>
      </c>
      <c r="E34" s="27">
        <v>-10154070</v>
      </c>
      <c r="F34" s="35"/>
      <c r="H34" s="164">
        <v>100020</v>
      </c>
      <c r="I34" s="6"/>
      <c r="J34" s="28"/>
      <c r="K34" s="6"/>
      <c r="L34" s="6"/>
    </row>
    <row r="35" spans="1:10" ht="12.75">
      <c r="A35" s="25" t="s">
        <v>29</v>
      </c>
      <c r="B35" s="26"/>
      <c r="C35" s="27">
        <v>-2839006</v>
      </c>
      <c r="D35" s="27">
        <f>-1998070*1.4</f>
        <v>-2797298</v>
      </c>
      <c r="E35" s="27">
        <v>-2871940</v>
      </c>
      <c r="H35" s="164">
        <v>100021</v>
      </c>
      <c r="J35" s="28"/>
    </row>
    <row r="36" spans="1:10" ht="12.75">
      <c r="A36" s="25" t="s">
        <v>30</v>
      </c>
      <c r="B36" s="26"/>
      <c r="C36" s="27">
        <v>0</v>
      </c>
      <c r="D36" s="27">
        <v>0</v>
      </c>
      <c r="E36" s="27">
        <v>0</v>
      </c>
      <c r="H36" s="164">
        <v>100022</v>
      </c>
      <c r="J36" s="28"/>
    </row>
    <row r="37" spans="1:12" s="28" customFormat="1" ht="14.25">
      <c r="A37" s="7"/>
      <c r="B37" s="8"/>
      <c r="C37" s="44"/>
      <c r="D37" s="44"/>
      <c r="E37" s="44"/>
      <c r="H37" s="11" t="s">
        <v>331</v>
      </c>
      <c r="I37" s="6"/>
      <c r="K37" s="6"/>
      <c r="L37" s="6"/>
    </row>
    <row r="38" spans="1:12" s="30" customFormat="1" ht="15">
      <c r="A38" s="33" t="s">
        <v>31</v>
      </c>
      <c r="B38" s="23" t="s">
        <v>13</v>
      </c>
      <c r="C38" s="24">
        <f>C39+C40+C41+C42</f>
        <v>-11253245</v>
      </c>
      <c r="D38" s="24">
        <f>D39+D40+D41+D42</f>
        <v>-10787738.8</v>
      </c>
      <c r="E38" s="24">
        <f>E39+E40+E41+E42</f>
        <v>-9089910</v>
      </c>
      <c r="F38" s="28"/>
      <c r="H38" s="163">
        <v>100023</v>
      </c>
      <c r="I38" s="6"/>
      <c r="J38" s="28"/>
      <c r="K38" s="6"/>
      <c r="L38" s="6"/>
    </row>
    <row r="39" spans="1:12" s="30" customFormat="1" ht="12.75">
      <c r="A39" s="25" t="s">
        <v>32</v>
      </c>
      <c r="B39" s="26"/>
      <c r="C39" s="27">
        <v>-11145318</v>
      </c>
      <c r="D39" s="27">
        <f>-6206888*1.6-764718</f>
        <v>-10695738.8</v>
      </c>
      <c r="E39" s="27">
        <f>-10925577+2000000-55000</f>
        <v>-8980577</v>
      </c>
      <c r="F39" s="28"/>
      <c r="H39" s="164">
        <v>100024</v>
      </c>
      <c r="I39" s="6"/>
      <c r="J39" s="28"/>
      <c r="K39" s="6"/>
      <c r="L39" s="6"/>
    </row>
    <row r="40" spans="1:12" s="30" customFormat="1" ht="12.75">
      <c r="A40" s="25" t="s">
        <v>33</v>
      </c>
      <c r="B40" s="26"/>
      <c r="C40" s="27">
        <v>-92489</v>
      </c>
      <c r="D40" s="27">
        <v>-92000</v>
      </c>
      <c r="E40" s="27">
        <v>-109333</v>
      </c>
      <c r="F40" s="28"/>
      <c r="H40" s="164">
        <v>100025</v>
      </c>
      <c r="I40" s="6"/>
      <c r="J40" s="28"/>
      <c r="K40" s="6"/>
      <c r="L40" s="6"/>
    </row>
    <row r="41" spans="1:10" ht="12.75">
      <c r="A41" s="25" t="s">
        <v>34</v>
      </c>
      <c r="B41" s="26"/>
      <c r="C41" s="27">
        <v>-9989</v>
      </c>
      <c r="D41" s="27">
        <v>0</v>
      </c>
      <c r="E41" s="27">
        <v>0</v>
      </c>
      <c r="H41" s="164">
        <v>100026</v>
      </c>
      <c r="J41" s="28"/>
    </row>
    <row r="42" spans="1:10" ht="12.75">
      <c r="A42" s="25" t="s">
        <v>35</v>
      </c>
      <c r="B42" s="26"/>
      <c r="C42" s="27">
        <v>-5449</v>
      </c>
      <c r="D42" s="27">
        <v>0</v>
      </c>
      <c r="E42" s="27">
        <v>0</v>
      </c>
      <c r="H42" s="164">
        <v>100027</v>
      </c>
      <c r="J42" s="28"/>
    </row>
    <row r="43" spans="1:12" s="28" customFormat="1" ht="14.25">
      <c r="A43" s="7"/>
      <c r="B43" s="8"/>
      <c r="C43" s="31"/>
      <c r="D43" s="31"/>
      <c r="E43" s="31"/>
      <c r="H43" s="11" t="s">
        <v>331</v>
      </c>
      <c r="I43" s="6"/>
      <c r="K43" s="6"/>
      <c r="L43" s="6"/>
    </row>
    <row r="44" spans="1:12" s="30" customFormat="1" ht="15">
      <c r="A44" s="33" t="s">
        <v>36</v>
      </c>
      <c r="B44" s="23" t="s">
        <v>13</v>
      </c>
      <c r="C44" s="32">
        <v>-2509765</v>
      </c>
      <c r="D44" s="32">
        <f>-1649298/8*12</f>
        <v>-2473947</v>
      </c>
      <c r="E44" s="32">
        <v>-2452544</v>
      </c>
      <c r="F44" s="28"/>
      <c r="H44" s="163">
        <v>100028</v>
      </c>
      <c r="I44" s="6"/>
      <c r="J44" s="28"/>
      <c r="K44" s="6"/>
      <c r="L44" s="6"/>
    </row>
    <row r="45" spans="1:12" s="30" customFormat="1" ht="15">
      <c r="A45" s="33"/>
      <c r="B45" s="23"/>
      <c r="C45" s="45"/>
      <c r="D45" s="45"/>
      <c r="E45" s="45"/>
      <c r="F45" s="28"/>
      <c r="H45" s="6" t="s">
        <v>331</v>
      </c>
      <c r="I45" s="6"/>
      <c r="J45" s="28"/>
      <c r="K45" s="6"/>
      <c r="L45" s="6"/>
    </row>
    <row r="46" spans="1:12" s="30" customFormat="1" ht="15">
      <c r="A46" s="33" t="s">
        <v>37</v>
      </c>
      <c r="B46" s="23" t="s">
        <v>6</v>
      </c>
      <c r="C46" s="32">
        <v>261241</v>
      </c>
      <c r="D46" s="32">
        <v>261241</v>
      </c>
      <c r="E46" s="32">
        <v>57156</v>
      </c>
      <c r="F46" s="28"/>
      <c r="H46" s="163">
        <v>100029</v>
      </c>
      <c r="I46" s="6"/>
      <c r="J46" s="28"/>
      <c r="K46" s="6"/>
      <c r="L46" s="6"/>
    </row>
    <row r="47" spans="1:12" s="30" customFormat="1" ht="15">
      <c r="A47" s="33"/>
      <c r="B47" s="23"/>
      <c r="C47" s="34"/>
      <c r="D47" s="34"/>
      <c r="E47" s="34"/>
      <c r="F47" s="28"/>
      <c r="H47" s="6" t="s">
        <v>331</v>
      </c>
      <c r="I47" s="6"/>
      <c r="J47" s="28"/>
      <c r="K47" s="6"/>
      <c r="L47" s="6"/>
    </row>
    <row r="48" spans="1:10" ht="15">
      <c r="A48" s="33" t="s">
        <v>38</v>
      </c>
      <c r="B48" s="23" t="s">
        <v>6</v>
      </c>
      <c r="C48" s="32">
        <v>93903</v>
      </c>
      <c r="D48" s="32">
        <v>0</v>
      </c>
      <c r="E48" s="32">
        <v>0</v>
      </c>
      <c r="H48" s="163">
        <v>100030</v>
      </c>
      <c r="J48" s="28"/>
    </row>
    <row r="49" spans="1:10" ht="15">
      <c r="A49" s="33"/>
      <c r="B49" s="23"/>
      <c r="C49" s="45"/>
      <c r="D49" s="45"/>
      <c r="E49" s="45"/>
      <c r="H49" s="6" t="s">
        <v>331</v>
      </c>
      <c r="J49" s="28"/>
    </row>
    <row r="50" spans="1:10" ht="15">
      <c r="A50" s="38" t="s">
        <v>39</v>
      </c>
      <c r="B50" s="23" t="s">
        <v>10</v>
      </c>
      <c r="C50" s="46">
        <f>C51+C52</f>
        <v>-12511</v>
      </c>
      <c r="D50" s="46">
        <f>D51+D52</f>
        <v>0</v>
      </c>
      <c r="E50" s="46">
        <f>E51+E52</f>
        <v>0</v>
      </c>
      <c r="H50" s="163">
        <v>100031</v>
      </c>
      <c r="J50" s="28"/>
    </row>
    <row r="51" spans="1:12" s="38" customFormat="1" ht="12.75">
      <c r="A51" s="25" t="s">
        <v>40</v>
      </c>
      <c r="B51" s="26"/>
      <c r="C51" s="27">
        <v>-12511</v>
      </c>
      <c r="D51" s="27">
        <v>0</v>
      </c>
      <c r="E51" s="27">
        <v>0</v>
      </c>
      <c r="F51" s="37"/>
      <c r="H51" s="164">
        <v>100032</v>
      </c>
      <c r="I51" s="6"/>
      <c r="J51" s="28"/>
      <c r="K51" s="6"/>
      <c r="L51" s="6"/>
    </row>
    <row r="52" spans="1:12" s="38" customFormat="1" ht="12.75">
      <c r="A52" s="25" t="s">
        <v>41</v>
      </c>
      <c r="B52" s="26"/>
      <c r="C52" s="27">
        <v>0</v>
      </c>
      <c r="D52" s="27">
        <v>0</v>
      </c>
      <c r="E52" s="27">
        <v>0</v>
      </c>
      <c r="F52" s="37"/>
      <c r="H52" s="164">
        <v>100033</v>
      </c>
      <c r="I52" s="6"/>
      <c r="J52" s="28"/>
      <c r="K52" s="6"/>
      <c r="L52" s="6"/>
    </row>
    <row r="53" spans="1:12" s="38" customFormat="1" ht="14.25">
      <c r="A53" s="7"/>
      <c r="B53" s="8"/>
      <c r="C53" s="47"/>
      <c r="D53" s="47"/>
      <c r="E53" s="47"/>
      <c r="F53" s="37"/>
      <c r="H53" s="6" t="s">
        <v>331</v>
      </c>
      <c r="I53" s="6"/>
      <c r="J53" s="28"/>
      <c r="K53" s="6"/>
      <c r="L53" s="6"/>
    </row>
    <row r="54" spans="1:12" s="38" customFormat="1" ht="15">
      <c r="A54" s="33" t="s">
        <v>42</v>
      </c>
      <c r="B54" s="23" t="s">
        <v>13</v>
      </c>
      <c r="C54" s="32">
        <v>0</v>
      </c>
      <c r="D54" s="32">
        <v>0</v>
      </c>
      <c r="E54" s="32">
        <v>0</v>
      </c>
      <c r="F54" s="37"/>
      <c r="H54" s="163">
        <v>100034</v>
      </c>
      <c r="I54" s="6"/>
      <c r="J54" s="28"/>
      <c r="K54" s="6"/>
      <c r="L54" s="6"/>
    </row>
    <row r="55" spans="1:12" s="38" customFormat="1" ht="14.25">
      <c r="A55" s="7"/>
      <c r="B55" s="8"/>
      <c r="C55" s="47"/>
      <c r="D55" s="47"/>
      <c r="E55" s="47"/>
      <c r="F55" s="37"/>
      <c r="H55" s="6" t="s">
        <v>331</v>
      </c>
      <c r="I55" s="6"/>
      <c r="J55" s="28"/>
      <c r="K55" s="6"/>
      <c r="L55" s="6"/>
    </row>
    <row r="56" spans="1:12" s="42" customFormat="1" ht="15">
      <c r="A56" s="33" t="s">
        <v>43</v>
      </c>
      <c r="B56" s="23" t="s">
        <v>13</v>
      </c>
      <c r="C56" s="24">
        <f>C57+C58</f>
        <v>0</v>
      </c>
      <c r="D56" s="24">
        <f>D57+D58</f>
        <v>0</v>
      </c>
      <c r="E56" s="24">
        <f>E57+E58</f>
        <v>0</v>
      </c>
      <c r="H56" s="164">
        <v>100035</v>
      </c>
      <c r="I56" s="6"/>
      <c r="J56" s="28"/>
      <c r="K56" s="6"/>
      <c r="L56" s="6"/>
    </row>
    <row r="57" spans="1:12" s="30" customFormat="1" ht="12.75">
      <c r="A57" s="25" t="s">
        <v>44</v>
      </c>
      <c r="B57" s="26"/>
      <c r="C57" s="27">
        <v>0</v>
      </c>
      <c r="D57" s="27">
        <v>0</v>
      </c>
      <c r="E57" s="27">
        <v>0</v>
      </c>
      <c r="F57" s="28"/>
      <c r="H57" s="164">
        <v>100036</v>
      </c>
      <c r="I57" s="6"/>
      <c r="J57" s="28"/>
      <c r="K57" s="6"/>
      <c r="L57" s="6"/>
    </row>
    <row r="58" spans="1:12" s="30" customFormat="1" ht="12.75">
      <c r="A58" s="25" t="s">
        <v>45</v>
      </c>
      <c r="B58" s="26"/>
      <c r="C58" s="27">
        <v>0</v>
      </c>
      <c r="D58" s="27">
        <v>0</v>
      </c>
      <c r="E58" s="27">
        <v>0</v>
      </c>
      <c r="F58" s="28"/>
      <c r="H58" s="164">
        <v>100037</v>
      </c>
      <c r="I58" s="6"/>
      <c r="J58" s="28"/>
      <c r="K58" s="6"/>
      <c r="L58" s="6"/>
    </row>
    <row r="59" spans="3:10" ht="14.25">
      <c r="C59" s="47"/>
      <c r="D59" s="47"/>
      <c r="E59" s="47"/>
      <c r="H59" s="6" t="s">
        <v>331</v>
      </c>
      <c r="J59" s="28"/>
    </row>
    <row r="60" spans="1:12" s="38" customFormat="1" ht="15">
      <c r="A60" s="33" t="s">
        <v>46</v>
      </c>
      <c r="B60" s="23" t="s">
        <v>13</v>
      </c>
      <c r="C60" s="32">
        <v>0</v>
      </c>
      <c r="D60" s="32">
        <v>0</v>
      </c>
      <c r="E60" s="32">
        <v>0</v>
      </c>
      <c r="F60" s="37"/>
      <c r="H60" s="163">
        <v>100038</v>
      </c>
      <c r="I60" s="6"/>
      <c r="J60" s="28"/>
      <c r="K60" s="6"/>
      <c r="L60" s="6"/>
    </row>
    <row r="61" spans="3:10" ht="14.25">
      <c r="C61" s="47"/>
      <c r="D61" s="47"/>
      <c r="E61" s="47"/>
      <c r="H61" s="6" t="s">
        <v>331</v>
      </c>
      <c r="J61" s="28"/>
    </row>
    <row r="62" spans="1:12" s="38" customFormat="1" ht="15">
      <c r="A62" s="33" t="s">
        <v>47</v>
      </c>
      <c r="B62" s="23" t="s">
        <v>10</v>
      </c>
      <c r="C62" s="32">
        <v>50519</v>
      </c>
      <c r="D62" s="32">
        <v>0</v>
      </c>
      <c r="E62" s="32">
        <v>0</v>
      </c>
      <c r="F62" s="37"/>
      <c r="H62" s="163">
        <v>100039</v>
      </c>
      <c r="I62" s="6"/>
      <c r="J62" s="28"/>
      <c r="K62" s="6"/>
      <c r="L62" s="6"/>
    </row>
    <row r="63" spans="1:12" s="38" customFormat="1" ht="15">
      <c r="A63" s="33"/>
      <c r="B63" s="23"/>
      <c r="C63" s="47"/>
      <c r="D63" s="47"/>
      <c r="E63" s="47"/>
      <c r="F63" s="37"/>
      <c r="H63" s="6" t="s">
        <v>331</v>
      </c>
      <c r="I63" s="6"/>
      <c r="J63" s="28"/>
      <c r="K63" s="6"/>
      <c r="L63" s="6"/>
    </row>
    <row r="64" spans="1:12" s="42" customFormat="1" ht="14.25">
      <c r="A64" s="171" t="s">
        <v>48</v>
      </c>
      <c r="B64" s="8"/>
      <c r="C64" s="47"/>
      <c r="D64" s="47"/>
      <c r="E64" s="47"/>
      <c r="H64" s="11" t="s">
        <v>331</v>
      </c>
      <c r="I64" s="6"/>
      <c r="J64" s="28"/>
      <c r="K64" s="6"/>
      <c r="L64" s="6"/>
    </row>
    <row r="65" spans="1:12" s="30" customFormat="1" ht="15.75">
      <c r="A65" s="171"/>
      <c r="B65" s="23" t="s">
        <v>49</v>
      </c>
      <c r="C65" s="48">
        <f>C8+C13+C15+C17+C23+C33+C38+C44+C46+C48+C50+C54+C56+C60+C62</f>
        <v>-3393371</v>
      </c>
      <c r="D65" s="48">
        <f>D8+D13+D15+D17+D23+D33+D38+D44+D46+D48+D50+D54+D56+D60+D62</f>
        <v>-127945.60000000149</v>
      </c>
      <c r="E65" s="48">
        <f>E8+E13+E15+E17+E23+E33+E38+E44+E46+E48+E50+E54+E56+E60+E62</f>
        <v>22945</v>
      </c>
      <c r="F65" s="28"/>
      <c r="H65" s="163">
        <v>100040</v>
      </c>
      <c r="I65" s="6"/>
      <c r="J65" s="28"/>
      <c r="K65" s="6"/>
      <c r="L65" s="6"/>
    </row>
    <row r="66" spans="3:10" ht="14.25">
      <c r="C66" s="47"/>
      <c r="D66" s="47"/>
      <c r="E66" s="47"/>
      <c r="H66" s="6" t="s">
        <v>331</v>
      </c>
      <c r="J66" s="28"/>
    </row>
    <row r="67" spans="1:12" s="38" customFormat="1" ht="15">
      <c r="A67" s="33" t="s">
        <v>50</v>
      </c>
      <c r="B67" s="23" t="s">
        <v>6</v>
      </c>
      <c r="C67" s="24">
        <f>C68+C71</f>
        <v>2550</v>
      </c>
      <c r="D67" s="24">
        <f>D68+D71</f>
        <v>3000</v>
      </c>
      <c r="E67" s="24">
        <f>E68+E71</f>
        <v>0</v>
      </c>
      <c r="F67" s="37"/>
      <c r="H67" s="163">
        <v>100041</v>
      </c>
      <c r="I67" s="6"/>
      <c r="J67" s="28"/>
      <c r="K67" s="6"/>
      <c r="L67" s="6"/>
    </row>
    <row r="68" spans="1:10" ht="12.75">
      <c r="A68" s="25" t="s">
        <v>51</v>
      </c>
      <c r="B68" s="26"/>
      <c r="C68" s="36">
        <f>C69+C70</f>
        <v>0</v>
      </c>
      <c r="D68" s="36">
        <f>D69+D70</f>
        <v>0</v>
      </c>
      <c r="E68" s="36">
        <f>E69+E70</f>
        <v>0</v>
      </c>
      <c r="H68" s="163">
        <v>100042</v>
      </c>
      <c r="J68" s="28"/>
    </row>
    <row r="69" spans="1:10" ht="12.75" customHeight="1">
      <c r="A69" s="39" t="s">
        <v>52</v>
      </c>
      <c r="B69" s="40"/>
      <c r="C69" s="41">
        <v>0</v>
      </c>
      <c r="D69" s="41">
        <v>0</v>
      </c>
      <c r="E69" s="41">
        <v>0</v>
      </c>
      <c r="H69" s="164">
        <v>100043</v>
      </c>
      <c r="J69" s="28"/>
    </row>
    <row r="70" spans="1:10" ht="12.75" customHeight="1">
      <c r="A70" s="39" t="s">
        <v>53</v>
      </c>
      <c r="B70" s="40"/>
      <c r="C70" s="41">
        <v>0</v>
      </c>
      <c r="D70" s="41">
        <v>0</v>
      </c>
      <c r="E70" s="41">
        <v>0</v>
      </c>
      <c r="H70" s="164">
        <v>100044</v>
      </c>
      <c r="J70" s="28"/>
    </row>
    <row r="71" spans="1:10" ht="12.75">
      <c r="A71" s="25" t="s">
        <v>54</v>
      </c>
      <c r="B71" s="26"/>
      <c r="C71" s="36">
        <f>C72+C73</f>
        <v>2550</v>
      </c>
      <c r="D71" s="36">
        <f>D72+D73</f>
        <v>3000</v>
      </c>
      <c r="E71" s="36">
        <f>E72+E73</f>
        <v>0</v>
      </c>
      <c r="H71" s="164">
        <v>100045</v>
      </c>
      <c r="J71" s="28"/>
    </row>
    <row r="72" spans="1:12" s="50" customFormat="1" ht="12.75" customHeight="1">
      <c r="A72" s="39" t="s">
        <v>55</v>
      </c>
      <c r="B72" s="40"/>
      <c r="C72" s="41">
        <v>0</v>
      </c>
      <c r="D72" s="41">
        <v>0</v>
      </c>
      <c r="E72" s="41">
        <v>0</v>
      </c>
      <c r="F72" s="49"/>
      <c r="H72" s="164">
        <v>100046</v>
      </c>
      <c r="I72" s="6"/>
      <c r="J72" s="28"/>
      <c r="K72" s="6"/>
      <c r="L72" s="6"/>
    </row>
    <row r="73" spans="1:10" ht="12.75" customHeight="1">
      <c r="A73" s="39" t="s">
        <v>56</v>
      </c>
      <c r="B73" s="40"/>
      <c r="C73" s="41">
        <v>2550</v>
      </c>
      <c r="D73" s="41">
        <v>3000</v>
      </c>
      <c r="E73" s="41">
        <v>0</v>
      </c>
      <c r="H73" s="164">
        <v>100047</v>
      </c>
      <c r="J73" s="28"/>
    </row>
    <row r="74" spans="1:12" s="38" customFormat="1" ht="14.25">
      <c r="A74" s="7"/>
      <c r="B74" s="8"/>
      <c r="C74" s="47"/>
      <c r="D74" s="47"/>
      <c r="E74" s="47"/>
      <c r="F74" s="37"/>
      <c r="H74" s="6" t="s">
        <v>331</v>
      </c>
      <c r="I74" s="6"/>
      <c r="J74" s="28"/>
      <c r="K74" s="6"/>
      <c r="L74" s="6"/>
    </row>
    <row r="75" spans="1:12" s="42" customFormat="1" ht="15">
      <c r="A75" s="33" t="s">
        <v>57</v>
      </c>
      <c r="B75" s="23" t="s">
        <v>13</v>
      </c>
      <c r="C75" s="24">
        <f>C76+C77+C78</f>
        <v>-615559</v>
      </c>
      <c r="D75" s="24">
        <f>D76+D77+D78</f>
        <v>-413534.8</v>
      </c>
      <c r="E75" s="24">
        <f>E76+E77+E78</f>
        <v>-355000</v>
      </c>
      <c r="H75" s="164">
        <v>100048</v>
      </c>
      <c r="I75" s="6"/>
      <c r="J75" s="28"/>
      <c r="K75" s="6"/>
      <c r="L75" s="6"/>
    </row>
    <row r="76" spans="1:12" s="30" customFormat="1" ht="12.75">
      <c r="A76" s="25" t="s">
        <v>58</v>
      </c>
      <c r="B76" s="26"/>
      <c r="C76" s="27">
        <v>0</v>
      </c>
      <c r="D76" s="27">
        <v>0</v>
      </c>
      <c r="E76" s="27">
        <v>0</v>
      </c>
      <c r="F76" s="28"/>
      <c r="H76" s="164">
        <v>100049</v>
      </c>
      <c r="I76" s="6"/>
      <c r="J76" s="28"/>
      <c r="K76" s="6"/>
      <c r="L76" s="6"/>
    </row>
    <row r="77" spans="1:12" s="43" customFormat="1" ht="12.75">
      <c r="A77" s="25" t="s">
        <v>59</v>
      </c>
      <c r="B77" s="26"/>
      <c r="C77" s="27">
        <v>-615559</v>
      </c>
      <c r="D77" s="27">
        <f>-295382*1.4</f>
        <v>-413534.8</v>
      </c>
      <c r="E77" s="27">
        <v>-355000</v>
      </c>
      <c r="F77" s="35"/>
      <c r="H77" s="164">
        <v>100050</v>
      </c>
      <c r="I77" s="6"/>
      <c r="J77" s="28"/>
      <c r="K77" s="6"/>
      <c r="L77" s="6"/>
    </row>
    <row r="78" spans="1:12" s="43" customFormat="1" ht="12.75">
      <c r="A78" s="25" t="s">
        <v>60</v>
      </c>
      <c r="B78" s="26"/>
      <c r="C78" s="27">
        <v>0</v>
      </c>
      <c r="D78" s="27">
        <v>0</v>
      </c>
      <c r="E78" s="27">
        <v>0</v>
      </c>
      <c r="F78" s="35"/>
      <c r="H78" s="164">
        <v>100051</v>
      </c>
      <c r="I78" s="6"/>
      <c r="J78" s="28"/>
      <c r="K78" s="6"/>
      <c r="L78" s="6"/>
    </row>
    <row r="79" spans="1:12" s="30" customFormat="1" ht="14.25">
      <c r="A79" s="7"/>
      <c r="B79" s="8"/>
      <c r="C79" s="47"/>
      <c r="D79" s="47"/>
      <c r="E79" s="47"/>
      <c r="F79" s="28"/>
      <c r="H79" s="6" t="s">
        <v>331</v>
      </c>
      <c r="I79" s="6"/>
      <c r="J79" s="28"/>
      <c r="K79" s="6"/>
      <c r="L79" s="6"/>
    </row>
    <row r="80" spans="1:12" s="43" customFormat="1" ht="15">
      <c r="A80" s="33" t="s">
        <v>61</v>
      </c>
      <c r="B80" s="23" t="s">
        <v>10</v>
      </c>
      <c r="C80" s="24">
        <f>C81+C82</f>
        <v>-73393</v>
      </c>
      <c r="D80" s="24">
        <f>D81+D82</f>
        <v>-75000</v>
      </c>
      <c r="E80" s="24">
        <f>E81+E82</f>
        <v>0</v>
      </c>
      <c r="F80" s="35"/>
      <c r="H80" s="163">
        <v>100052</v>
      </c>
      <c r="I80" s="6"/>
      <c r="J80" s="28"/>
      <c r="K80" s="6"/>
      <c r="L80" s="6"/>
    </row>
    <row r="81" spans="1:12" s="43" customFormat="1" ht="12.75">
      <c r="A81" s="25" t="s">
        <v>62</v>
      </c>
      <c r="B81" s="26"/>
      <c r="C81" s="27">
        <v>-73393</v>
      </c>
      <c r="D81" s="27">
        <v>-75000</v>
      </c>
      <c r="E81" s="27">
        <v>0</v>
      </c>
      <c r="F81" s="35"/>
      <c r="H81" s="164">
        <v>100053</v>
      </c>
      <c r="I81" s="6"/>
      <c r="J81" s="28"/>
      <c r="K81" s="6"/>
      <c r="L81" s="6"/>
    </row>
    <row r="82" spans="1:10" ht="12.75">
      <c r="A82" s="25" t="s">
        <v>63</v>
      </c>
      <c r="B82" s="26"/>
      <c r="C82" s="27">
        <v>0</v>
      </c>
      <c r="D82" s="27">
        <v>0</v>
      </c>
      <c r="E82" s="27">
        <v>0</v>
      </c>
      <c r="H82" s="164">
        <v>100054</v>
      </c>
      <c r="J82" s="28"/>
    </row>
    <row r="83" spans="1:12" s="38" customFormat="1" ht="14.25">
      <c r="A83" s="7"/>
      <c r="B83" s="8"/>
      <c r="C83" s="31"/>
      <c r="D83" s="31"/>
      <c r="E83" s="31"/>
      <c r="F83" s="37"/>
      <c r="H83" s="6" t="s">
        <v>331</v>
      </c>
      <c r="I83" s="6"/>
      <c r="J83" s="28"/>
      <c r="K83" s="6"/>
      <c r="L83" s="6"/>
    </row>
    <row r="84" spans="1:12" s="42" customFormat="1" ht="15">
      <c r="A84" s="33" t="s">
        <v>64</v>
      </c>
      <c r="B84" s="23" t="s">
        <v>10</v>
      </c>
      <c r="C84" s="32">
        <v>-8.35</v>
      </c>
      <c r="D84" s="32">
        <v>0</v>
      </c>
      <c r="E84" s="32">
        <v>0</v>
      </c>
      <c r="H84" s="164">
        <v>100055</v>
      </c>
      <c r="I84" s="6"/>
      <c r="J84" s="28"/>
      <c r="K84" s="6"/>
      <c r="L84" s="6"/>
    </row>
    <row r="85" spans="1:12" s="42" customFormat="1" ht="15">
      <c r="A85" s="33"/>
      <c r="B85" s="23"/>
      <c r="C85" s="31"/>
      <c r="D85" s="31"/>
      <c r="E85" s="31"/>
      <c r="H85" s="11" t="s">
        <v>331</v>
      </c>
      <c r="I85" s="6"/>
      <c r="J85" s="28"/>
      <c r="K85" s="6"/>
      <c r="L85" s="6"/>
    </row>
    <row r="86" spans="1:12" s="30" customFormat="1" ht="10.5" customHeight="1">
      <c r="A86" s="172" t="s">
        <v>65</v>
      </c>
      <c r="B86" s="8"/>
      <c r="C86" s="31"/>
      <c r="D86" s="31"/>
      <c r="E86" s="31"/>
      <c r="F86" s="28"/>
      <c r="H86" s="6" t="s">
        <v>331</v>
      </c>
      <c r="I86" s="6"/>
      <c r="J86" s="28"/>
      <c r="K86" s="6"/>
      <c r="L86" s="6"/>
    </row>
    <row r="87" spans="1:12" s="30" customFormat="1" ht="15">
      <c r="A87" s="172"/>
      <c r="B87" s="23" t="s">
        <v>10</v>
      </c>
      <c r="C87" s="24">
        <f>C88+C89</f>
        <v>0</v>
      </c>
      <c r="D87" s="24">
        <f>D88+D89</f>
        <v>0</v>
      </c>
      <c r="E87" s="24">
        <f>E88+E89</f>
        <v>0</v>
      </c>
      <c r="F87" s="28"/>
      <c r="H87" s="163">
        <v>100056</v>
      </c>
      <c r="I87" s="6"/>
      <c r="J87" s="28"/>
      <c r="K87" s="6"/>
      <c r="L87" s="6"/>
    </row>
    <row r="88" spans="1:12" s="30" customFormat="1" ht="12.75">
      <c r="A88" s="25" t="s">
        <v>40</v>
      </c>
      <c r="B88" s="26"/>
      <c r="C88" s="27">
        <v>0</v>
      </c>
      <c r="D88" s="27">
        <v>0</v>
      </c>
      <c r="E88" s="27">
        <v>0</v>
      </c>
      <c r="F88" s="28"/>
      <c r="H88" s="164">
        <v>100057</v>
      </c>
      <c r="I88" s="6"/>
      <c r="J88" s="28"/>
      <c r="K88" s="6"/>
      <c r="L88" s="6"/>
    </row>
    <row r="89" spans="1:10" ht="12.75">
      <c r="A89" s="25" t="s">
        <v>41</v>
      </c>
      <c r="B89" s="26"/>
      <c r="C89" s="27">
        <v>0</v>
      </c>
      <c r="D89" s="27">
        <v>0</v>
      </c>
      <c r="E89" s="27">
        <v>0</v>
      </c>
      <c r="H89" s="164">
        <v>100058</v>
      </c>
      <c r="J89" s="28"/>
    </row>
    <row r="90" spans="1:10" ht="12.75">
      <c r="A90" s="25"/>
      <c r="B90" s="26"/>
      <c r="C90" s="31"/>
      <c r="D90" s="31"/>
      <c r="E90" s="31"/>
      <c r="H90" s="11" t="s">
        <v>331</v>
      </c>
      <c r="J90" s="28"/>
    </row>
    <row r="91" spans="1:12" s="38" customFormat="1" ht="11.25" customHeight="1">
      <c r="A91" s="172" t="s">
        <v>66</v>
      </c>
      <c r="B91" s="8"/>
      <c r="C91" s="31"/>
      <c r="D91" s="31"/>
      <c r="E91" s="31"/>
      <c r="F91" s="37"/>
      <c r="H91" s="6" t="s">
        <v>331</v>
      </c>
      <c r="I91" s="6"/>
      <c r="J91" s="28"/>
      <c r="K91" s="6"/>
      <c r="L91" s="6"/>
    </row>
    <row r="92" spans="1:12" s="42" customFormat="1" ht="15">
      <c r="A92" s="172"/>
      <c r="B92" s="23" t="s">
        <v>6</v>
      </c>
      <c r="C92" s="32">
        <v>0</v>
      </c>
      <c r="D92" s="32">
        <v>0</v>
      </c>
      <c r="E92" s="32">
        <v>0</v>
      </c>
      <c r="H92" s="164">
        <v>100059</v>
      </c>
      <c r="I92" s="6"/>
      <c r="J92" s="28"/>
      <c r="K92" s="6"/>
      <c r="L92" s="6"/>
    </row>
    <row r="93" spans="1:12" s="30" customFormat="1" ht="14.25">
      <c r="A93" s="7"/>
      <c r="B93" s="8"/>
      <c r="C93" s="31"/>
      <c r="D93" s="31"/>
      <c r="E93" s="31"/>
      <c r="F93" s="28"/>
      <c r="H93" s="6" t="s">
        <v>331</v>
      </c>
      <c r="I93" s="6"/>
      <c r="J93" s="28"/>
      <c r="K93" s="6"/>
      <c r="L93" s="6"/>
    </row>
    <row r="94" spans="1:12" s="30" customFormat="1" ht="15.75">
      <c r="A94" s="51" t="s">
        <v>67</v>
      </c>
      <c r="B94" s="52" t="s">
        <v>49</v>
      </c>
      <c r="C94" s="48">
        <f>C67+C75+C80+C84+C87+C92</f>
        <v>-686410.35</v>
      </c>
      <c r="D94" s="48">
        <f>D67+D75+D80+D84+D87+D92</f>
        <v>-485534.8</v>
      </c>
      <c r="E94" s="48">
        <f>E67+E75+E80+E84+E87+E92</f>
        <v>-355000</v>
      </c>
      <c r="F94" s="28"/>
      <c r="H94" s="163">
        <v>100060</v>
      </c>
      <c r="I94" s="6"/>
      <c r="J94" s="28"/>
      <c r="K94" s="6"/>
      <c r="L94" s="6"/>
    </row>
    <row r="95" spans="3:10" ht="14.25">
      <c r="C95" s="31"/>
      <c r="D95" s="31"/>
      <c r="E95" s="31"/>
      <c r="H95" s="6" t="s">
        <v>331</v>
      </c>
      <c r="J95" s="28"/>
    </row>
    <row r="96" spans="1:12" s="38" customFormat="1" ht="15">
      <c r="A96" s="33" t="s">
        <v>68</v>
      </c>
      <c r="B96" s="23" t="s">
        <v>10</v>
      </c>
      <c r="C96" s="32">
        <v>0</v>
      </c>
      <c r="D96" s="32">
        <v>0</v>
      </c>
      <c r="E96" s="32">
        <v>0</v>
      </c>
      <c r="F96" s="37"/>
      <c r="H96" s="163">
        <v>100061</v>
      </c>
      <c r="I96" s="6"/>
      <c r="J96" s="28"/>
      <c r="K96" s="6"/>
      <c r="L96" s="6"/>
    </row>
    <row r="97" spans="1:10" ht="15">
      <c r="A97" s="33"/>
      <c r="B97" s="23"/>
      <c r="C97" s="34"/>
      <c r="D97" s="34"/>
      <c r="E97" s="34"/>
      <c r="H97" s="6" t="s">
        <v>331</v>
      </c>
      <c r="J97" s="28"/>
    </row>
    <row r="98" spans="1:12" s="38" customFormat="1" ht="15.75">
      <c r="A98" s="51" t="s">
        <v>69</v>
      </c>
      <c r="B98" s="52" t="s">
        <v>49</v>
      </c>
      <c r="C98" s="48">
        <f>C65+C94+C96</f>
        <v>-4079781.35</v>
      </c>
      <c r="D98" s="48">
        <f>D65+D94+D96</f>
        <v>-613480.4000000015</v>
      </c>
      <c r="E98" s="48">
        <f>E65+E94+E96</f>
        <v>-332055</v>
      </c>
      <c r="F98" s="37"/>
      <c r="H98" s="163">
        <v>100062</v>
      </c>
      <c r="I98" s="6"/>
      <c r="J98" s="28"/>
      <c r="K98" s="6"/>
      <c r="L98" s="6"/>
    </row>
    <row r="99" spans="1:12" s="42" customFormat="1" ht="15">
      <c r="A99" s="33"/>
      <c r="B99" s="23"/>
      <c r="C99" s="34"/>
      <c r="D99" s="34"/>
      <c r="E99" s="34"/>
      <c r="H99" s="11" t="s">
        <v>331</v>
      </c>
      <c r="I99" s="6"/>
      <c r="J99" s="28"/>
      <c r="K99" s="6"/>
      <c r="L99" s="6"/>
    </row>
    <row r="100" spans="1:12" s="30" customFormat="1" ht="15">
      <c r="A100" s="33" t="s">
        <v>70</v>
      </c>
      <c r="B100" s="23" t="s">
        <v>13</v>
      </c>
      <c r="C100" s="32">
        <v>232407</v>
      </c>
      <c r="D100" s="32">
        <v>0</v>
      </c>
      <c r="E100" s="32">
        <v>0</v>
      </c>
      <c r="F100" s="28"/>
      <c r="H100" s="163">
        <v>100063</v>
      </c>
      <c r="I100" s="6"/>
      <c r="J100" s="28"/>
      <c r="K100" s="6"/>
      <c r="L100" s="6"/>
    </row>
    <row r="101" spans="1:12" s="30" customFormat="1" ht="15">
      <c r="A101" s="33"/>
      <c r="B101" s="23"/>
      <c r="C101" s="34"/>
      <c r="D101" s="34"/>
      <c r="E101" s="34"/>
      <c r="F101" s="28"/>
      <c r="H101" s="6" t="s">
        <v>331</v>
      </c>
      <c r="I101" s="6"/>
      <c r="J101" s="28"/>
      <c r="K101" s="6"/>
      <c r="L101" s="6"/>
    </row>
    <row r="102" spans="1:12" s="30" customFormat="1" ht="15">
      <c r="A102" s="171" t="s">
        <v>71</v>
      </c>
      <c r="B102" s="23"/>
      <c r="C102" s="34"/>
      <c r="D102" s="34"/>
      <c r="E102" s="34"/>
      <c r="F102" s="28"/>
      <c r="H102" s="6" t="s">
        <v>331</v>
      </c>
      <c r="I102" s="6"/>
      <c r="J102" s="28"/>
      <c r="K102" s="6"/>
      <c r="L102" s="6"/>
    </row>
    <row r="103" spans="1:12" s="38" customFormat="1" ht="15.75">
      <c r="A103" s="171"/>
      <c r="B103" s="52" t="s">
        <v>49</v>
      </c>
      <c r="C103" s="48">
        <f>C98+C100</f>
        <v>-3847374.35</v>
      </c>
      <c r="D103" s="48">
        <f>D98+D100</f>
        <v>-613480.4000000015</v>
      </c>
      <c r="E103" s="48">
        <f>E98+E100</f>
        <v>-332055</v>
      </c>
      <c r="F103" s="37"/>
      <c r="H103" s="163">
        <v>100064</v>
      </c>
      <c r="I103" s="6"/>
      <c r="J103" s="28"/>
      <c r="K103" s="6"/>
      <c r="L103" s="6"/>
    </row>
    <row r="104" spans="1:10" ht="15">
      <c r="A104" s="33"/>
      <c r="B104" s="23"/>
      <c r="C104" s="34"/>
      <c r="D104" s="34"/>
      <c r="E104" s="34"/>
      <c r="H104" s="6" t="s">
        <v>331</v>
      </c>
      <c r="J104" s="28"/>
    </row>
    <row r="105" spans="1:12" s="57" customFormat="1" ht="16.5">
      <c r="A105" s="53" t="s">
        <v>72</v>
      </c>
      <c r="B105" s="54"/>
      <c r="C105" s="55"/>
      <c r="D105" s="55"/>
      <c r="E105" s="55"/>
      <c r="F105" s="56"/>
      <c r="H105" s="6" t="s">
        <v>331</v>
      </c>
      <c r="I105" s="6"/>
      <c r="J105" s="28"/>
      <c r="K105" s="6"/>
      <c r="L105" s="6"/>
    </row>
    <row r="106" spans="1:12" s="57" customFormat="1" ht="16.5">
      <c r="A106" s="53"/>
      <c r="B106" s="54"/>
      <c r="C106" s="55"/>
      <c r="D106" s="55"/>
      <c r="E106" s="55"/>
      <c r="F106" s="56"/>
      <c r="H106" s="6" t="s">
        <v>331</v>
      </c>
      <c r="I106" s="6"/>
      <c r="J106" s="28"/>
      <c r="K106" s="6"/>
      <c r="L106" s="6"/>
    </row>
    <row r="107" spans="1:10" ht="12" customHeight="1">
      <c r="A107" s="172" t="s">
        <v>73</v>
      </c>
      <c r="B107" s="23"/>
      <c r="C107" s="34"/>
      <c r="D107" s="34"/>
      <c r="E107" s="34"/>
      <c r="H107" s="6" t="s">
        <v>331</v>
      </c>
      <c r="J107" s="28"/>
    </row>
    <row r="108" spans="1:12" s="38" customFormat="1" ht="15">
      <c r="A108" s="172"/>
      <c r="B108" s="23" t="s">
        <v>10</v>
      </c>
      <c r="C108" s="32">
        <v>0</v>
      </c>
      <c r="D108" s="32">
        <v>0</v>
      </c>
      <c r="E108" s="32">
        <v>0</v>
      </c>
      <c r="F108" s="37"/>
      <c r="H108" s="163">
        <v>100065</v>
      </c>
      <c r="I108" s="6"/>
      <c r="J108" s="28"/>
      <c r="K108" s="6"/>
      <c r="L108" s="6"/>
    </row>
    <row r="109" spans="1:12" s="57" customFormat="1" ht="15.75">
      <c r="A109" s="33"/>
      <c r="B109" s="23"/>
      <c r="C109" s="34"/>
      <c r="D109" s="34"/>
      <c r="E109" s="34"/>
      <c r="F109" s="56"/>
      <c r="H109" s="6" t="s">
        <v>331</v>
      </c>
      <c r="I109" s="6"/>
      <c r="J109" s="28"/>
      <c r="K109" s="6"/>
      <c r="L109" s="6"/>
    </row>
    <row r="110" spans="1:12" s="38" customFormat="1" ht="15.75">
      <c r="A110" s="51" t="s">
        <v>74</v>
      </c>
      <c r="B110" s="52" t="s">
        <v>49</v>
      </c>
      <c r="C110" s="48">
        <f>C103+C108</f>
        <v>-3847374.35</v>
      </c>
      <c r="D110" s="48">
        <f>D103+D108</f>
        <v>-613480.4000000015</v>
      </c>
      <c r="E110" s="48">
        <f>E103+E108</f>
        <v>-332055</v>
      </c>
      <c r="F110" s="37"/>
      <c r="H110" s="163">
        <v>100066</v>
      </c>
      <c r="I110" s="6"/>
      <c r="J110" s="28"/>
      <c r="K110" s="6"/>
      <c r="L110" s="6"/>
    </row>
    <row r="111" spans="1:8" s="38" customFormat="1" ht="15">
      <c r="A111" s="33"/>
      <c r="B111" s="23"/>
      <c r="C111" s="58"/>
      <c r="D111" s="58"/>
      <c r="E111" s="37"/>
      <c r="F111" s="37"/>
      <c r="H111" s="6"/>
    </row>
    <row r="112" spans="1:8" s="38" customFormat="1" ht="14.25">
      <c r="A112" s="7"/>
      <c r="B112" s="8"/>
      <c r="C112" s="21"/>
      <c r="D112" s="6"/>
      <c r="E112" s="37"/>
      <c r="F112" s="37"/>
      <c r="H112" s="6"/>
    </row>
    <row r="113" spans="1:8" s="38" customFormat="1" ht="14.25">
      <c r="A113" s="7"/>
      <c r="B113" s="8"/>
      <c r="C113" s="21"/>
      <c r="D113" s="6"/>
      <c r="E113" s="37"/>
      <c r="F113" s="37"/>
      <c r="H113" s="6"/>
    </row>
    <row r="114" spans="1:8" s="57" customFormat="1" ht="15.75">
      <c r="A114" s="7"/>
      <c r="B114" s="8"/>
      <c r="C114" s="21"/>
      <c r="D114" s="6"/>
      <c r="E114" s="56"/>
      <c r="F114" s="56"/>
      <c r="H114" s="6"/>
    </row>
    <row r="115" spans="1:8" s="38" customFormat="1" ht="14.25">
      <c r="A115" s="7"/>
      <c r="B115" s="8"/>
      <c r="C115" s="21"/>
      <c r="D115" s="6"/>
      <c r="E115" s="37"/>
      <c r="F115" s="37"/>
      <c r="H115" s="6"/>
    </row>
    <row r="116" spans="1:8" s="60" customFormat="1" ht="16.5">
      <c r="A116" s="7"/>
      <c r="B116" s="8"/>
      <c r="C116" s="21"/>
      <c r="D116" s="6"/>
      <c r="E116" s="59"/>
      <c r="F116" s="59"/>
      <c r="H116" s="6"/>
    </row>
    <row r="117" spans="1:8" s="38" customFormat="1" ht="15.75" customHeight="1">
      <c r="A117" s="7"/>
      <c r="B117" s="8"/>
      <c r="C117" s="21"/>
      <c r="D117" s="6"/>
      <c r="E117" s="37"/>
      <c r="F117" s="37"/>
      <c r="H117" s="6"/>
    </row>
    <row r="118" spans="1:8" s="38" customFormat="1" ht="12.75" customHeight="1">
      <c r="A118" s="7"/>
      <c r="B118" s="8"/>
      <c r="C118" s="21"/>
      <c r="D118" s="6"/>
      <c r="E118" s="37"/>
      <c r="F118" s="37"/>
      <c r="H118" s="6"/>
    </row>
    <row r="119" spans="1:8" s="38" customFormat="1" ht="14.25">
      <c r="A119" s="7"/>
      <c r="B119" s="8"/>
      <c r="C119" s="21"/>
      <c r="D119" s="6"/>
      <c r="E119" s="37"/>
      <c r="F119" s="37"/>
      <c r="H119" s="6"/>
    </row>
    <row r="120" spans="1:8" s="38" customFormat="1" ht="14.25">
      <c r="A120" s="7"/>
      <c r="B120" s="8"/>
      <c r="C120" s="21"/>
      <c r="D120" s="6"/>
      <c r="E120" s="37"/>
      <c r="F120" s="37"/>
      <c r="H120" s="6"/>
    </row>
    <row r="121" spans="1:8" s="57" customFormat="1" ht="15.75">
      <c r="A121" s="7"/>
      <c r="B121" s="8"/>
      <c r="C121" s="21"/>
      <c r="D121" s="6"/>
      <c r="E121" s="56"/>
      <c r="F121" s="56"/>
      <c r="H121" s="6"/>
    </row>
    <row r="122" spans="1:8" s="38" customFormat="1" ht="14.25">
      <c r="A122" s="7"/>
      <c r="B122" s="8"/>
      <c r="C122" s="21"/>
      <c r="D122" s="6"/>
      <c r="E122" s="37"/>
      <c r="F122" s="37"/>
      <c r="H122" s="6"/>
    </row>
  </sheetData>
  <sheetProtection password="9CEB" sheet="1" objects="1" scenarios="1" selectLockedCells="1"/>
  <mergeCells count="6">
    <mergeCell ref="A102:A103"/>
    <mergeCell ref="A107:A108"/>
    <mergeCell ref="A12:A13"/>
    <mergeCell ref="A64:A65"/>
    <mergeCell ref="A86:A87"/>
    <mergeCell ref="A91:A92"/>
  </mergeCells>
  <printOptions/>
  <pageMargins left="0.45" right="0.19" top="0.73" bottom="0.5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115"/>
  <sheetViews>
    <sheetView tabSelected="1" zoomScalePageLayoutView="0" workbookViewId="0" topLeftCell="A1">
      <selection activeCell="E75" sqref="E75"/>
    </sheetView>
  </sheetViews>
  <sheetFormatPr defaultColWidth="11.421875" defaultRowHeight="12.75"/>
  <cols>
    <col min="1" max="1" width="77.7109375" style="128" customWidth="1"/>
    <col min="2" max="2" width="4.57421875" style="64" customWidth="1"/>
    <col min="3" max="3" width="18.7109375" style="152" customWidth="1"/>
    <col min="4" max="5" width="18.7109375" style="128" customWidth="1"/>
    <col min="6" max="7" width="7.7109375" style="0" customWidth="1"/>
    <col min="8" max="8" width="7.7109375" style="63" hidden="1" customWidth="1"/>
    <col min="9" max="9" width="7.7109375" style="0" customWidth="1"/>
  </cols>
  <sheetData>
    <row r="2" spans="1:8" s="61" customFormat="1" ht="15.75">
      <c r="A2" s="127" t="str">
        <f>IF('DATOS EMPRESA'!C4&lt;&gt;"",'DATOS EMPRESA'!C4,"")</f>
        <v>SOCIEDAD REGIONAL CÁNTABRA DE PROMOCIÓN TURÍSTICA, S.A. (CANTUR, S.A.)</v>
      </c>
      <c r="B2" s="62"/>
      <c r="C2" s="133"/>
      <c r="D2" s="127"/>
      <c r="E2" s="127"/>
      <c r="H2" s="63"/>
    </row>
    <row r="3" spans="3:5" ht="12.75">
      <c r="C3" s="134" t="s">
        <v>75</v>
      </c>
      <c r="D3" s="134" t="s">
        <v>1</v>
      </c>
      <c r="E3" s="135" t="s">
        <v>2</v>
      </c>
    </row>
    <row r="4" spans="1:8" s="66" customFormat="1" ht="18">
      <c r="A4" s="129" t="s">
        <v>76</v>
      </c>
      <c r="B4" s="62"/>
      <c r="C4" s="136">
        <v>2014</v>
      </c>
      <c r="D4" s="136">
        <v>2015</v>
      </c>
      <c r="E4" s="136">
        <v>2016</v>
      </c>
      <c r="H4" s="63"/>
    </row>
    <row r="5" spans="1:8" s="66" customFormat="1" ht="18">
      <c r="A5" s="129"/>
      <c r="B5" s="62"/>
      <c r="C5" s="137"/>
      <c r="D5" s="137"/>
      <c r="E5" s="137"/>
      <c r="H5" s="63"/>
    </row>
    <row r="6" spans="1:8" s="61" customFormat="1" ht="15.75">
      <c r="A6" s="127" t="s">
        <v>77</v>
      </c>
      <c r="B6" s="62"/>
      <c r="C6" s="127"/>
      <c r="D6" s="127"/>
      <c r="E6" s="127"/>
      <c r="H6" s="63"/>
    </row>
    <row r="7" spans="1:8" s="68" customFormat="1" ht="12.75">
      <c r="A7" s="130"/>
      <c r="B7" s="62"/>
      <c r="C7" s="138"/>
      <c r="D7" s="130"/>
      <c r="E7" s="130"/>
      <c r="H7" s="63"/>
    </row>
    <row r="8" spans="1:12" s="68" customFormat="1" ht="12.75">
      <c r="A8" s="130" t="s">
        <v>78</v>
      </c>
      <c r="B8" s="62"/>
      <c r="C8" s="139">
        <f>EXPLOTACIÓN!C98</f>
        <v>-4079781.35</v>
      </c>
      <c r="D8" s="139">
        <f>EXPLOTACIÓN!D98</f>
        <v>-613480.4000000015</v>
      </c>
      <c r="E8" s="139">
        <f>EXPLOTACIÓN!E98</f>
        <v>-332055</v>
      </c>
      <c r="H8" s="165">
        <v>400000</v>
      </c>
      <c r="I8" s="6"/>
      <c r="J8" s="6"/>
      <c r="K8" s="6"/>
      <c r="L8" s="6"/>
    </row>
    <row r="9" spans="1:12" s="68" customFormat="1" ht="12.75">
      <c r="A9" s="130"/>
      <c r="B9" s="62"/>
      <c r="C9" s="140"/>
      <c r="D9" s="140"/>
      <c r="E9" s="140"/>
      <c r="H9" s="63" t="s">
        <v>331</v>
      </c>
      <c r="I9" s="6"/>
      <c r="J9" s="28"/>
      <c r="K9" s="6"/>
      <c r="L9" s="6"/>
    </row>
    <row r="10" spans="1:12" s="68" customFormat="1" ht="12.75">
      <c r="A10" s="130" t="s">
        <v>79</v>
      </c>
      <c r="B10" s="62"/>
      <c r="C10" s="139">
        <f>C11+C12+C13+C14+C15+C16+C17+C18+C19+C20+C21+C22+C23</f>
        <v>3342146.35</v>
      </c>
      <c r="D10" s="139">
        <f>D11+D12+D13+D14+D15+D16+D17+D18+D19+D20+D21+D22+D23</f>
        <v>3386909.8</v>
      </c>
      <c r="E10" s="139">
        <f>E11+E12+E13+E14+E15+E16+E17+E18+E19+E20+E21+E22+E23</f>
        <v>3261851</v>
      </c>
      <c r="H10" s="165">
        <v>400001</v>
      </c>
      <c r="I10" s="6"/>
      <c r="J10" s="28"/>
      <c r="K10" s="6"/>
      <c r="L10" s="6"/>
    </row>
    <row r="11" spans="1:12" ht="12.75">
      <c r="A11" s="71" t="s">
        <v>80</v>
      </c>
      <c r="B11" s="64" t="s">
        <v>81</v>
      </c>
      <c r="C11" s="126">
        <f>EXPLOTACIÓN!C44*(-1)</f>
        <v>2509765</v>
      </c>
      <c r="D11" s="126">
        <f>EXPLOTACIÓN!D44*(-1)</f>
        <v>2473947</v>
      </c>
      <c r="E11" s="126">
        <f>EXPLOTACIÓN!E44*(-1)</f>
        <v>2452544</v>
      </c>
      <c r="H11" s="165">
        <v>400002</v>
      </c>
      <c r="I11" s="6"/>
      <c r="J11" s="28"/>
      <c r="K11" s="6"/>
      <c r="L11" s="6"/>
    </row>
    <row r="12" spans="1:12" s="71" customFormat="1" ht="12.75">
      <c r="A12" s="71" t="s">
        <v>82</v>
      </c>
      <c r="B12" s="64" t="s">
        <v>83</v>
      </c>
      <c r="C12" s="72">
        <v>9989</v>
      </c>
      <c r="D12" s="72">
        <v>0</v>
      </c>
      <c r="E12" s="72">
        <v>0</v>
      </c>
      <c r="H12" s="165">
        <v>400003</v>
      </c>
      <c r="I12" s="6"/>
      <c r="J12" s="28"/>
      <c r="K12" s="6"/>
      <c r="L12" s="6"/>
    </row>
    <row r="13" spans="1:12" s="71" customFormat="1" ht="12.75">
      <c r="A13" s="71" t="s">
        <v>84</v>
      </c>
      <c r="B13" s="64" t="s">
        <v>83</v>
      </c>
      <c r="C13" s="72">
        <v>0</v>
      </c>
      <c r="D13" s="72">
        <v>0</v>
      </c>
      <c r="E13" s="72">
        <v>0</v>
      </c>
      <c r="H13" s="165">
        <v>400004</v>
      </c>
      <c r="I13" s="6"/>
      <c r="J13" s="28"/>
      <c r="K13" s="6"/>
      <c r="L13" s="6"/>
    </row>
    <row r="14" spans="1:12" s="71" customFormat="1" ht="12.75">
      <c r="A14" s="71" t="s">
        <v>85</v>
      </c>
      <c r="B14" s="64" t="s">
        <v>86</v>
      </c>
      <c r="C14" s="126">
        <f>EXPLOTACIÓN!C46*(-1)+EXPLOTACIÓN!C92*(-1)</f>
        <v>-261241</v>
      </c>
      <c r="D14" s="126">
        <f>EXPLOTACIÓN!D46*(-1)+EXPLOTACIÓN!D92*(-1)</f>
        <v>-261241</v>
      </c>
      <c r="E14" s="126">
        <f>EXPLOTACIÓN!E46*(-1)+EXPLOTACIÓN!E92*(-1)</f>
        <v>-57156</v>
      </c>
      <c r="H14" s="165">
        <v>400005</v>
      </c>
      <c r="I14" s="6"/>
      <c r="J14" s="28"/>
      <c r="K14" s="6"/>
      <c r="L14" s="6"/>
    </row>
    <row r="15" spans="1:12" s="71" customFormat="1" ht="12.75">
      <c r="A15" s="71" t="s">
        <v>87</v>
      </c>
      <c r="B15" s="64" t="s">
        <v>83</v>
      </c>
      <c r="C15" s="72">
        <v>15325</v>
      </c>
      <c r="D15" s="72">
        <v>0</v>
      </c>
      <c r="E15" s="72">
        <v>0</v>
      </c>
      <c r="H15" s="165">
        <v>400006</v>
      </c>
      <c r="I15" s="6"/>
      <c r="J15" s="28"/>
      <c r="K15" s="6"/>
      <c r="L15" s="6"/>
    </row>
    <row r="16" spans="1:12" s="71" customFormat="1" ht="12.75">
      <c r="A16" s="71" t="s">
        <v>88</v>
      </c>
      <c r="B16" s="64" t="s">
        <v>83</v>
      </c>
      <c r="C16" s="72">
        <v>0</v>
      </c>
      <c r="D16" s="72">
        <v>0</v>
      </c>
      <c r="E16" s="72">
        <v>0</v>
      </c>
      <c r="H16" s="165">
        <v>400007</v>
      </c>
      <c r="I16" s="6"/>
      <c r="J16" s="28"/>
      <c r="K16" s="6"/>
      <c r="L16" s="6"/>
    </row>
    <row r="17" spans="1:12" s="71" customFormat="1" ht="12.75">
      <c r="A17" s="71" t="s">
        <v>89</v>
      </c>
      <c r="B17" s="64" t="s">
        <v>86</v>
      </c>
      <c r="C17" s="126">
        <f>EXPLOTACIÓN!C67*(-1)</f>
        <v>-2550</v>
      </c>
      <c r="D17" s="126">
        <f>EXPLOTACIÓN!D67*(-1)</f>
        <v>-3000</v>
      </c>
      <c r="E17" s="126">
        <f>EXPLOTACIÓN!E67*(-1)</f>
        <v>0</v>
      </c>
      <c r="H17" s="165">
        <v>400008</v>
      </c>
      <c r="I17" s="6"/>
      <c r="J17" s="28"/>
      <c r="K17" s="6"/>
      <c r="L17" s="6"/>
    </row>
    <row r="18" spans="1:12" s="71" customFormat="1" ht="12.75">
      <c r="A18" s="71" t="s">
        <v>90</v>
      </c>
      <c r="B18" s="64" t="s">
        <v>81</v>
      </c>
      <c r="C18" s="126">
        <f>EXPLOTACIÓN!C75*(-1)</f>
        <v>615559</v>
      </c>
      <c r="D18" s="126">
        <f>EXPLOTACIÓN!D75*(-1)</f>
        <v>413534.8</v>
      </c>
      <c r="E18" s="126">
        <f>EXPLOTACIÓN!E75*(-1)</f>
        <v>355000</v>
      </c>
      <c r="H18" s="165">
        <v>400009</v>
      </c>
      <c r="I18" s="6"/>
      <c r="J18" s="28"/>
      <c r="K18" s="6"/>
      <c r="L18" s="6"/>
    </row>
    <row r="19" spans="1:12" s="71" customFormat="1" ht="12.75">
      <c r="A19" s="71" t="s">
        <v>91</v>
      </c>
      <c r="B19" s="64" t="s">
        <v>83</v>
      </c>
      <c r="C19" s="126">
        <f>EXPLOTACIÓN!C84*(-1)</f>
        <v>8.35</v>
      </c>
      <c r="D19" s="126">
        <f>EXPLOTACIÓN!D84*(-1)</f>
        <v>0</v>
      </c>
      <c r="E19" s="126">
        <f>EXPLOTACIÓN!E84*(-1)</f>
        <v>0</v>
      </c>
      <c r="H19" s="165">
        <v>400010</v>
      </c>
      <c r="I19" s="6"/>
      <c r="J19" s="28"/>
      <c r="K19" s="6"/>
      <c r="L19" s="6"/>
    </row>
    <row r="20" spans="1:12" s="71" customFormat="1" ht="12.75">
      <c r="A20" s="71" t="s">
        <v>92</v>
      </c>
      <c r="B20" s="64" t="s">
        <v>83</v>
      </c>
      <c r="C20" s="126">
        <f>EXPLOTACIÓN!C80*(-1)</f>
        <v>73393</v>
      </c>
      <c r="D20" s="126">
        <f>EXPLOTACIÓN!D80*(-1)</f>
        <v>75000</v>
      </c>
      <c r="E20" s="126">
        <f>EXPLOTACIÓN!E80*(-1)</f>
        <v>0</v>
      </c>
      <c r="H20" s="165">
        <v>400011</v>
      </c>
      <c r="I20" s="6"/>
      <c r="J20" s="28"/>
      <c r="K20" s="6"/>
      <c r="L20" s="6"/>
    </row>
    <row r="21" spans="1:12" s="71" customFormat="1" ht="12.75">
      <c r="A21" s="71" t="s">
        <v>93</v>
      </c>
      <c r="B21" s="64" t="s">
        <v>83</v>
      </c>
      <c r="C21" s="72">
        <v>381898</v>
      </c>
      <c r="D21" s="72">
        <v>688669</v>
      </c>
      <c r="E21" s="72">
        <v>511463</v>
      </c>
      <c r="H21" s="165">
        <v>400012</v>
      </c>
      <c r="I21" s="6"/>
      <c r="J21" s="28"/>
      <c r="K21" s="6"/>
      <c r="L21" s="6"/>
    </row>
    <row r="22" spans="1:12" s="71" customFormat="1" ht="12.75">
      <c r="A22" s="71" t="s">
        <v>94</v>
      </c>
      <c r="B22" s="64" t="s">
        <v>83</v>
      </c>
      <c r="C22" s="72">
        <v>0</v>
      </c>
      <c r="D22" s="72">
        <v>0</v>
      </c>
      <c r="E22" s="72">
        <v>0</v>
      </c>
      <c r="H22" s="165">
        <v>400013</v>
      </c>
      <c r="I22" s="6"/>
      <c r="J22" s="28"/>
      <c r="K22" s="6"/>
      <c r="L22" s="6"/>
    </row>
    <row r="23" spans="1:12" s="71" customFormat="1" ht="12.75">
      <c r="A23" s="71" t="s">
        <v>95</v>
      </c>
      <c r="B23" s="64" t="s">
        <v>81</v>
      </c>
      <c r="C23" s="72">
        <v>0</v>
      </c>
      <c r="D23" s="72">
        <v>0</v>
      </c>
      <c r="E23" s="72">
        <v>0</v>
      </c>
      <c r="H23" s="165">
        <v>400014</v>
      </c>
      <c r="I23" s="6"/>
      <c r="J23" s="28"/>
      <c r="K23" s="6"/>
      <c r="L23" s="6"/>
    </row>
    <row r="24" spans="1:12" s="71" customFormat="1" ht="12.75">
      <c r="A24" s="128"/>
      <c r="B24" s="64"/>
      <c r="C24" s="141"/>
      <c r="D24" s="141"/>
      <c r="E24" s="141"/>
      <c r="H24" s="63" t="s">
        <v>331</v>
      </c>
      <c r="I24" s="6"/>
      <c r="J24" s="28"/>
      <c r="K24" s="6"/>
      <c r="L24" s="6"/>
    </row>
    <row r="25" spans="1:12" ht="12.75">
      <c r="A25" s="130" t="s">
        <v>96</v>
      </c>
      <c r="B25" s="62"/>
      <c r="C25" s="139">
        <f>C26+C27+C28+C29+C30+C31</f>
        <v>-1296375</v>
      </c>
      <c r="D25" s="139">
        <f>D26+D27+D28+D29+D30+D31</f>
        <v>-4804578</v>
      </c>
      <c r="E25" s="139">
        <f>E26+E27+E28+E29+E30+E31</f>
        <v>-1394262</v>
      </c>
      <c r="H25" s="165">
        <v>400015</v>
      </c>
      <c r="I25" s="6"/>
      <c r="J25" s="28"/>
      <c r="K25" s="6"/>
      <c r="L25" s="6"/>
    </row>
    <row r="26" spans="1:12" s="68" customFormat="1" ht="12.75">
      <c r="A26" s="71" t="s">
        <v>97</v>
      </c>
      <c r="B26" s="64" t="s">
        <v>83</v>
      </c>
      <c r="C26" s="72">
        <v>17543</v>
      </c>
      <c r="D26" s="126">
        <f>ACTIVO!C45-ACTIVO!D45</f>
        <v>-13590</v>
      </c>
      <c r="E26" s="126">
        <f>ACTIVO!D45-ACTIVO!E45</f>
        <v>0</v>
      </c>
      <c r="H26" s="165">
        <v>400016</v>
      </c>
      <c r="I26" s="6"/>
      <c r="J26" s="28"/>
      <c r="K26" s="6"/>
      <c r="L26" s="6"/>
    </row>
    <row r="27" spans="1:12" ht="12.75">
      <c r="A27" s="71" t="s">
        <v>98</v>
      </c>
      <c r="B27" s="64" t="s">
        <v>83</v>
      </c>
      <c r="C27" s="72">
        <v>-2572067</v>
      </c>
      <c r="D27" s="126">
        <f>ACTIVO!C53-ACTIVO!D53</f>
        <v>3638732</v>
      </c>
      <c r="E27" s="126">
        <f>ACTIVO!D53-ACTIVO!E53</f>
        <v>944013</v>
      </c>
      <c r="H27" s="165">
        <v>400017</v>
      </c>
      <c r="I27" s="6"/>
      <c r="J27" s="28"/>
      <c r="K27" s="6"/>
      <c r="L27" s="6"/>
    </row>
    <row r="28" spans="1:12" s="71" customFormat="1" ht="12.75">
      <c r="A28" s="71" t="s">
        <v>99</v>
      </c>
      <c r="B28" s="64" t="s">
        <v>83</v>
      </c>
      <c r="C28" s="72">
        <v>-13539</v>
      </c>
      <c r="D28" s="126">
        <f>(ACTIVO!C43+ACTIVO!C62+ACTIVO!C69+ACTIVO!C76)-(ACTIVO!D43+ACTIVO!D62+ACTIVO!D69+ACTIVO!D76)</f>
        <v>66131</v>
      </c>
      <c r="E28" s="126">
        <f>(ACTIVO!D43+ACTIVO!D62+ACTIVO!D69+ACTIVO!D76)-(ACTIVO!E43+ACTIVO!E62+ACTIVO!E69+ACTIVO!E76)</f>
        <v>12245</v>
      </c>
      <c r="H28" s="165">
        <v>400018</v>
      </c>
      <c r="I28" s="6"/>
      <c r="J28" s="28"/>
      <c r="K28" s="6"/>
      <c r="L28" s="6"/>
    </row>
    <row r="29" spans="1:12" s="71" customFormat="1" ht="12.75">
      <c r="A29" s="71" t="s">
        <v>100</v>
      </c>
      <c r="B29" s="64" t="s">
        <v>83</v>
      </c>
      <c r="C29" s="72">
        <v>684471</v>
      </c>
      <c r="D29" s="126">
        <f>'PATRIMONIO NETO Y PASIVO'!D80-'PATRIMONIO NETO Y PASIVO'!C80</f>
        <v>-1247062</v>
      </c>
      <c r="E29" s="126">
        <f>'PATRIMONIO NETO Y PASIVO'!E80-'PATRIMONIO NETO Y PASIVO'!D80</f>
        <v>-1050514</v>
      </c>
      <c r="H29" s="165">
        <v>400019</v>
      </c>
      <c r="I29" s="6"/>
      <c r="J29" s="28"/>
      <c r="K29" s="6"/>
      <c r="L29" s="6"/>
    </row>
    <row r="30" spans="1:12" s="71" customFormat="1" ht="12.75">
      <c r="A30" s="71" t="s">
        <v>101</v>
      </c>
      <c r="B30" s="64" t="s">
        <v>83</v>
      </c>
      <c r="C30" s="72">
        <v>514755</v>
      </c>
      <c r="D30" s="126">
        <f>('PATRIMONIO NETO Y PASIVO'!D67+'PATRIMONIO NETO Y PASIVO'!D69+'PATRIMONIO NETO Y PASIVO'!D71+'PATRIMONIO NETO Y PASIVO'!D78+'PATRIMONIO NETO Y PASIVO'!D89)-('PATRIMONIO NETO Y PASIVO'!E67+'PATRIMONIO NETO Y PASIVO'!E69+'PATRIMONIO NETO Y PASIVO'!C71+'PATRIMONIO NETO Y PASIVO'!C78+'PATRIMONIO NETO Y PASIVO'!C89)</f>
        <v>-8203664</v>
      </c>
      <c r="E30" s="126">
        <f>('PATRIMONIO NETO Y PASIVO'!E71+'PATRIMONIO NETO Y PASIVO'!E78+'PATRIMONIO NETO Y PASIVO'!E89)-('PATRIMONIO NETO Y PASIVO'!D71+'PATRIMONIO NETO Y PASIVO'!D78+'PATRIMONIO NETO Y PASIVO'!D89)</f>
        <v>-1300006</v>
      </c>
      <c r="H30" s="165">
        <v>400020</v>
      </c>
      <c r="I30" s="6"/>
      <c r="J30" s="28"/>
      <c r="K30" s="6"/>
      <c r="L30" s="6"/>
    </row>
    <row r="31" spans="1:12" s="71" customFormat="1" ht="12.75">
      <c r="A31" s="71" t="s">
        <v>102</v>
      </c>
      <c r="B31" s="64" t="s">
        <v>83</v>
      </c>
      <c r="C31" s="72">
        <v>72462</v>
      </c>
      <c r="D31" s="72">
        <v>954875</v>
      </c>
      <c r="E31" s="72">
        <v>0</v>
      </c>
      <c r="H31" s="165">
        <v>400021</v>
      </c>
      <c r="I31" s="6"/>
      <c r="J31" s="28"/>
      <c r="K31" s="6"/>
      <c r="L31" s="6"/>
    </row>
    <row r="32" spans="1:12" s="71" customFormat="1" ht="12.75">
      <c r="A32" s="128"/>
      <c r="B32" s="64"/>
      <c r="C32" s="141"/>
      <c r="D32" s="141"/>
      <c r="E32" s="141"/>
      <c r="H32" s="63" t="s">
        <v>331</v>
      </c>
      <c r="I32" s="6"/>
      <c r="J32" s="28"/>
      <c r="K32" s="6"/>
      <c r="L32" s="6"/>
    </row>
    <row r="33" spans="1:12" s="71" customFormat="1" ht="12.75">
      <c r="A33" s="130" t="s">
        <v>103</v>
      </c>
      <c r="B33" s="62"/>
      <c r="C33" s="139">
        <f>C34+C35+C36+C37+C38</f>
        <v>-613009</v>
      </c>
      <c r="D33" s="139">
        <f>D34+D35+D36+D37+D38</f>
        <v>-410525</v>
      </c>
      <c r="E33" s="139">
        <f>E34+E35+E36+E37+E38</f>
        <v>-355000</v>
      </c>
      <c r="H33" s="165">
        <v>400022</v>
      </c>
      <c r="I33" s="6"/>
      <c r="J33" s="28"/>
      <c r="K33" s="6"/>
      <c r="L33" s="6"/>
    </row>
    <row r="34" spans="1:12" ht="12.75">
      <c r="A34" s="71" t="s">
        <v>104</v>
      </c>
      <c r="B34" s="64" t="s">
        <v>86</v>
      </c>
      <c r="C34" s="72">
        <v>-615559</v>
      </c>
      <c r="D34" s="72">
        <f>-413535+10</f>
        <v>-413525</v>
      </c>
      <c r="E34" s="72">
        <v>-355000</v>
      </c>
      <c r="H34" s="165">
        <v>400023</v>
      </c>
      <c r="I34" s="6"/>
      <c r="J34" s="28"/>
      <c r="K34" s="6"/>
      <c r="L34" s="6"/>
    </row>
    <row r="35" spans="1:12" s="68" customFormat="1" ht="12.75">
      <c r="A35" s="71" t="s">
        <v>105</v>
      </c>
      <c r="B35" s="64" t="s">
        <v>81</v>
      </c>
      <c r="C35" s="72">
        <v>2550</v>
      </c>
      <c r="D35" s="72">
        <v>3000</v>
      </c>
      <c r="E35" s="72">
        <v>0</v>
      </c>
      <c r="H35" s="165">
        <v>400024</v>
      </c>
      <c r="I35" s="6"/>
      <c r="J35" s="28"/>
      <c r="K35" s="6"/>
      <c r="L35" s="6"/>
    </row>
    <row r="36" spans="1:12" ht="12.75">
      <c r="A36" s="71" t="s">
        <v>106</v>
      </c>
      <c r="B36" s="64" t="s">
        <v>81</v>
      </c>
      <c r="C36" s="72">
        <v>0</v>
      </c>
      <c r="D36" s="72">
        <v>0</v>
      </c>
      <c r="E36" s="72">
        <v>0</v>
      </c>
      <c r="H36" s="165">
        <v>400025</v>
      </c>
      <c r="I36" s="6"/>
      <c r="J36" s="28"/>
      <c r="K36" s="6"/>
      <c r="L36" s="6"/>
    </row>
    <row r="37" spans="1:12" s="71" customFormat="1" ht="12.75">
      <c r="A37" s="71" t="s">
        <v>107</v>
      </c>
      <c r="B37" s="64" t="s">
        <v>108</v>
      </c>
      <c r="C37" s="72">
        <v>0</v>
      </c>
      <c r="D37" s="72">
        <v>0</v>
      </c>
      <c r="E37" s="72">
        <v>0</v>
      </c>
      <c r="H37" s="165">
        <v>400026</v>
      </c>
      <c r="I37" s="6"/>
      <c r="J37" s="28"/>
      <c r="K37" s="6"/>
      <c r="L37" s="6"/>
    </row>
    <row r="38" spans="1:12" s="71" customFormat="1" ht="12.75">
      <c r="A38" s="71" t="s">
        <v>109</v>
      </c>
      <c r="B38" s="64" t="s">
        <v>108</v>
      </c>
      <c r="C38" s="72">
        <v>0</v>
      </c>
      <c r="D38" s="72">
        <v>0</v>
      </c>
      <c r="E38" s="72">
        <v>0</v>
      </c>
      <c r="H38" s="165">
        <v>400027</v>
      </c>
      <c r="I38" s="6"/>
      <c r="J38" s="28"/>
      <c r="K38" s="6"/>
      <c r="L38" s="6"/>
    </row>
    <row r="39" spans="1:12" s="71" customFormat="1" ht="13.5" thickBot="1">
      <c r="A39" s="128"/>
      <c r="B39" s="64"/>
      <c r="C39" s="141"/>
      <c r="D39" s="141"/>
      <c r="E39" s="141"/>
      <c r="H39" s="63" t="s">
        <v>331</v>
      </c>
      <c r="I39" s="6"/>
      <c r="J39" s="28"/>
      <c r="K39" s="6"/>
      <c r="L39" s="6"/>
    </row>
    <row r="40" spans="1:12" s="71" customFormat="1" ht="13.5" thickBot="1">
      <c r="A40" s="131" t="s">
        <v>110</v>
      </c>
      <c r="B40" s="73"/>
      <c r="C40" s="142">
        <f>C8+C10+C25+C33</f>
        <v>-2647019</v>
      </c>
      <c r="D40" s="142">
        <f>D8+D10+D25+D33</f>
        <v>-2441673.6000000015</v>
      </c>
      <c r="E40" s="143">
        <f>E8+E10+E25+E33</f>
        <v>1180534</v>
      </c>
      <c r="H40" s="165">
        <v>400028</v>
      </c>
      <c r="I40" s="6"/>
      <c r="J40" s="28"/>
      <c r="K40" s="6"/>
      <c r="L40" s="6"/>
    </row>
    <row r="41" spans="1:12" s="71" customFormat="1" ht="12.75">
      <c r="A41" s="132"/>
      <c r="B41" s="64"/>
      <c r="C41" s="144"/>
      <c r="D41" s="144"/>
      <c r="E41" s="144"/>
      <c r="H41" s="63" t="s">
        <v>331</v>
      </c>
      <c r="I41" s="6"/>
      <c r="J41" s="28"/>
      <c r="K41" s="6"/>
      <c r="L41" s="6"/>
    </row>
    <row r="42" spans="1:12" s="68" customFormat="1" ht="15.75">
      <c r="A42" s="127" t="s">
        <v>111</v>
      </c>
      <c r="B42" s="62"/>
      <c r="C42" s="145"/>
      <c r="D42" s="145"/>
      <c r="E42" s="145"/>
      <c r="H42" s="63" t="s">
        <v>331</v>
      </c>
      <c r="I42" s="6"/>
      <c r="J42" s="28"/>
      <c r="K42" s="6"/>
      <c r="L42" s="6"/>
    </row>
    <row r="43" spans="1:12" ht="12.75">
      <c r="A43" s="130"/>
      <c r="B43" s="62"/>
      <c r="C43" s="140"/>
      <c r="D43" s="140"/>
      <c r="E43" s="140"/>
      <c r="H43" s="63" t="s">
        <v>331</v>
      </c>
      <c r="I43" s="6"/>
      <c r="J43" s="28"/>
      <c r="K43" s="6"/>
      <c r="L43" s="6"/>
    </row>
    <row r="44" spans="1:12" ht="12.75">
      <c r="A44" s="130" t="s">
        <v>112</v>
      </c>
      <c r="B44" s="74" t="s">
        <v>86</v>
      </c>
      <c r="C44" s="139">
        <f>C45+C46+C47+C48+C49+C50+C51+C52</f>
        <v>-2146858</v>
      </c>
      <c r="D44" s="139">
        <f>D45+D46+D47+D48+D49+D50+D51+D52</f>
        <v>0</v>
      </c>
      <c r="E44" s="139">
        <f>E45+E46+E47+E48+E49+E50+E51+E52</f>
        <v>-4230000</v>
      </c>
      <c r="H44" s="165">
        <v>400029</v>
      </c>
      <c r="I44" s="6"/>
      <c r="J44" s="28"/>
      <c r="K44" s="6"/>
      <c r="L44" s="6"/>
    </row>
    <row r="45" spans="1:12" s="61" customFormat="1" ht="12.75" customHeight="1">
      <c r="A45" s="71" t="s">
        <v>113</v>
      </c>
      <c r="B45" s="62"/>
      <c r="C45" s="72">
        <v>0</v>
      </c>
      <c r="D45" s="72">
        <v>0</v>
      </c>
      <c r="E45" s="72">
        <v>0</v>
      </c>
      <c r="H45" s="165">
        <v>400030</v>
      </c>
      <c r="I45" s="6"/>
      <c r="J45" s="28"/>
      <c r="K45" s="6"/>
      <c r="L45" s="6"/>
    </row>
    <row r="46" spans="1:12" s="68" customFormat="1" ht="12.75">
      <c r="A46" s="71" t="s">
        <v>114</v>
      </c>
      <c r="B46" s="62"/>
      <c r="C46" s="72">
        <v>0</v>
      </c>
      <c r="D46" s="72">
        <v>0</v>
      </c>
      <c r="E46" s="72">
        <v>0</v>
      </c>
      <c r="H46" s="165">
        <v>400031</v>
      </c>
      <c r="I46" s="6"/>
      <c r="J46" s="28"/>
      <c r="K46" s="6"/>
      <c r="L46" s="6"/>
    </row>
    <row r="47" spans="1:12" s="68" customFormat="1" ht="12.75">
      <c r="A47" s="71" t="s">
        <v>115</v>
      </c>
      <c r="B47" s="62"/>
      <c r="C47" s="72">
        <v>-2146858</v>
      </c>
      <c r="D47" s="72">
        <v>0</v>
      </c>
      <c r="E47" s="72">
        <v>-4230000</v>
      </c>
      <c r="H47" s="165">
        <v>400032</v>
      </c>
      <c r="I47" s="6"/>
      <c r="J47" s="28"/>
      <c r="K47" s="6"/>
      <c r="L47" s="6"/>
    </row>
    <row r="48" spans="1:12" ht="12.75">
      <c r="A48" s="71" t="s">
        <v>116</v>
      </c>
      <c r="C48" s="72">
        <v>0</v>
      </c>
      <c r="D48" s="72">
        <v>0</v>
      </c>
      <c r="E48" s="72">
        <v>0</v>
      </c>
      <c r="H48" s="165">
        <v>400033</v>
      </c>
      <c r="I48" s="6"/>
      <c r="J48" s="28"/>
      <c r="K48" s="6"/>
      <c r="L48" s="6"/>
    </row>
    <row r="49" spans="1:12" s="71" customFormat="1" ht="12.75">
      <c r="A49" s="71" t="s">
        <v>117</v>
      </c>
      <c r="B49" s="64"/>
      <c r="C49" s="72">
        <v>0</v>
      </c>
      <c r="D49" s="72">
        <v>0</v>
      </c>
      <c r="E49" s="72">
        <v>0</v>
      </c>
      <c r="H49" s="165">
        <v>400034</v>
      </c>
      <c r="I49" s="6"/>
      <c r="J49" s="28"/>
      <c r="K49" s="6"/>
      <c r="L49" s="6"/>
    </row>
    <row r="50" spans="1:12" s="71" customFormat="1" ht="12.75">
      <c r="A50" s="71" t="s">
        <v>118</v>
      </c>
      <c r="B50" s="64"/>
      <c r="C50" s="72">
        <v>0</v>
      </c>
      <c r="D50" s="72">
        <v>0</v>
      </c>
      <c r="E50" s="72">
        <v>0</v>
      </c>
      <c r="H50" s="165">
        <v>400035</v>
      </c>
      <c r="I50" s="6"/>
      <c r="J50" s="28"/>
      <c r="K50" s="6"/>
      <c r="L50" s="6"/>
    </row>
    <row r="51" spans="1:12" s="71" customFormat="1" ht="12.75">
      <c r="A51" s="71" t="s">
        <v>119</v>
      </c>
      <c r="B51" s="64"/>
      <c r="C51" s="72">
        <v>0</v>
      </c>
      <c r="D51" s="72">
        <v>0</v>
      </c>
      <c r="E51" s="72">
        <v>0</v>
      </c>
      <c r="H51" s="165">
        <v>400036</v>
      </c>
      <c r="I51" s="6"/>
      <c r="J51" s="28"/>
      <c r="K51" s="6"/>
      <c r="L51" s="6"/>
    </row>
    <row r="52" spans="1:12" s="71" customFormat="1" ht="12.75">
      <c r="A52" s="71" t="s">
        <v>120</v>
      </c>
      <c r="B52" s="64"/>
      <c r="C52" s="72">
        <v>0</v>
      </c>
      <c r="D52" s="72">
        <v>0</v>
      </c>
      <c r="E52" s="72">
        <v>0</v>
      </c>
      <c r="H52" s="165">
        <v>400037</v>
      </c>
      <c r="I52" s="6"/>
      <c r="J52" s="28"/>
      <c r="K52" s="6"/>
      <c r="L52" s="6"/>
    </row>
    <row r="53" spans="1:12" s="71" customFormat="1" ht="12.75">
      <c r="A53" s="128"/>
      <c r="B53" s="64"/>
      <c r="C53" s="141"/>
      <c r="D53" s="141"/>
      <c r="E53" s="141"/>
      <c r="H53" s="63" t="s">
        <v>331</v>
      </c>
      <c r="I53" s="6"/>
      <c r="J53" s="28"/>
      <c r="K53" s="6"/>
      <c r="L53" s="6"/>
    </row>
    <row r="54" spans="1:12" s="71" customFormat="1" ht="12.75">
      <c r="A54" s="130" t="s">
        <v>121</v>
      </c>
      <c r="B54" s="74" t="s">
        <v>81</v>
      </c>
      <c r="C54" s="139">
        <f>C55+C56+C57+C58+C59+C60+C61+C62</f>
        <v>0</v>
      </c>
      <c r="D54" s="139">
        <f>D55+D56+D57+D58+D59+D60+D61+D62</f>
        <v>0</v>
      </c>
      <c r="E54" s="139">
        <f>E55+E56+E57+E58+E59+E60+E61+E62</f>
        <v>0</v>
      </c>
      <c r="H54" s="165">
        <v>400038</v>
      </c>
      <c r="I54" s="6"/>
      <c r="J54" s="28"/>
      <c r="K54" s="6"/>
      <c r="L54" s="6"/>
    </row>
    <row r="55" spans="1:12" s="71" customFormat="1" ht="12.75">
      <c r="A55" s="71" t="s">
        <v>113</v>
      </c>
      <c r="B55" s="64"/>
      <c r="C55" s="72">
        <v>0</v>
      </c>
      <c r="D55" s="72">
        <v>0</v>
      </c>
      <c r="E55" s="72">
        <v>0</v>
      </c>
      <c r="H55" s="165">
        <v>400039</v>
      </c>
      <c r="I55" s="6"/>
      <c r="J55" s="28"/>
      <c r="K55" s="6"/>
      <c r="L55" s="6"/>
    </row>
    <row r="56" spans="1:12" s="71" customFormat="1" ht="12.75">
      <c r="A56" s="71" t="s">
        <v>114</v>
      </c>
      <c r="B56" s="64"/>
      <c r="C56" s="72">
        <v>0</v>
      </c>
      <c r="D56" s="72">
        <v>0</v>
      </c>
      <c r="E56" s="72">
        <v>0</v>
      </c>
      <c r="H56" s="165">
        <v>400040</v>
      </c>
      <c r="I56" s="6"/>
      <c r="J56" s="28"/>
      <c r="K56" s="6"/>
      <c r="L56" s="6"/>
    </row>
    <row r="57" spans="1:12" ht="12.75">
      <c r="A57" s="71" t="s">
        <v>115</v>
      </c>
      <c r="C57" s="72">
        <v>0</v>
      </c>
      <c r="D57" s="72">
        <v>0</v>
      </c>
      <c r="E57" s="72">
        <v>0</v>
      </c>
      <c r="H57" s="165">
        <v>400041</v>
      </c>
      <c r="I57" s="6"/>
      <c r="J57" s="28"/>
      <c r="K57" s="6"/>
      <c r="L57" s="6"/>
    </row>
    <row r="58" spans="1:12" s="68" customFormat="1" ht="12.75">
      <c r="A58" s="71" t="s">
        <v>116</v>
      </c>
      <c r="B58" s="62"/>
      <c r="C58" s="72">
        <v>0</v>
      </c>
      <c r="D58" s="72">
        <v>0</v>
      </c>
      <c r="E58" s="72">
        <v>0</v>
      </c>
      <c r="H58" s="165">
        <v>400042</v>
      </c>
      <c r="I58" s="6"/>
      <c r="J58" s="28"/>
      <c r="K58" s="6"/>
      <c r="L58" s="6"/>
    </row>
    <row r="59" spans="1:12" ht="12.75">
      <c r="A59" s="71" t="s">
        <v>117</v>
      </c>
      <c r="C59" s="72">
        <v>0</v>
      </c>
      <c r="D59" s="72">
        <v>0</v>
      </c>
      <c r="E59" s="72">
        <v>0</v>
      </c>
      <c r="H59" s="165">
        <v>400043</v>
      </c>
      <c r="I59" s="6"/>
      <c r="J59" s="28"/>
      <c r="K59" s="6"/>
      <c r="L59" s="6"/>
    </row>
    <row r="60" spans="1:12" s="71" customFormat="1" ht="12.75">
      <c r="A60" s="71" t="s">
        <v>118</v>
      </c>
      <c r="B60" s="64"/>
      <c r="C60" s="72">
        <v>0</v>
      </c>
      <c r="D60" s="72">
        <v>0</v>
      </c>
      <c r="E60" s="72">
        <v>0</v>
      </c>
      <c r="H60" s="165">
        <v>400044</v>
      </c>
      <c r="I60" s="6"/>
      <c r="J60" s="28"/>
      <c r="K60" s="6"/>
      <c r="L60" s="6"/>
    </row>
    <row r="61" spans="1:12" s="71" customFormat="1" ht="12.75">
      <c r="A61" s="71" t="s">
        <v>119</v>
      </c>
      <c r="B61" s="64"/>
      <c r="C61" s="72">
        <v>0</v>
      </c>
      <c r="D61" s="72">
        <v>0</v>
      </c>
      <c r="E61" s="72">
        <v>0</v>
      </c>
      <c r="H61" s="165">
        <v>400045</v>
      </c>
      <c r="I61" s="6"/>
      <c r="J61" s="28"/>
      <c r="K61" s="6"/>
      <c r="L61" s="6"/>
    </row>
    <row r="62" spans="1:12" s="71" customFormat="1" ht="12.75">
      <c r="A62" s="71" t="s">
        <v>120</v>
      </c>
      <c r="B62" s="64"/>
      <c r="C62" s="72">
        <v>0</v>
      </c>
      <c r="D62" s="72">
        <v>0</v>
      </c>
      <c r="E62" s="72">
        <v>0</v>
      </c>
      <c r="H62" s="165">
        <v>400046</v>
      </c>
      <c r="I62" s="6"/>
      <c r="J62" s="28"/>
      <c r="K62" s="6"/>
      <c r="L62" s="6"/>
    </row>
    <row r="63" spans="1:12" s="71" customFormat="1" ht="13.5" thickBot="1">
      <c r="A63" s="128"/>
      <c r="B63" s="64"/>
      <c r="C63" s="141"/>
      <c r="D63" s="141"/>
      <c r="E63" s="141"/>
      <c r="H63" s="63" t="s">
        <v>331</v>
      </c>
      <c r="I63" s="6"/>
      <c r="J63" s="28"/>
      <c r="K63" s="6"/>
      <c r="L63" s="6"/>
    </row>
    <row r="64" spans="1:12" s="71" customFormat="1" ht="13.5" thickBot="1">
      <c r="A64" s="131" t="s">
        <v>271</v>
      </c>
      <c r="B64" s="73"/>
      <c r="C64" s="142">
        <f>C44+C54</f>
        <v>-2146858</v>
      </c>
      <c r="D64" s="142">
        <f>D44+D54</f>
        <v>0</v>
      </c>
      <c r="E64" s="142">
        <f>E44+E54</f>
        <v>-4230000</v>
      </c>
      <c r="H64" s="165">
        <v>400047</v>
      </c>
      <c r="I64" s="6"/>
      <c r="J64" s="28"/>
      <c r="K64" s="6"/>
      <c r="L64" s="6"/>
    </row>
    <row r="65" spans="1:12" s="71" customFormat="1" ht="12.75">
      <c r="A65" s="132"/>
      <c r="B65" s="64"/>
      <c r="C65" s="144"/>
      <c r="D65" s="144"/>
      <c r="E65" s="144"/>
      <c r="H65" s="63" t="s">
        <v>331</v>
      </c>
      <c r="I65" s="6"/>
      <c r="J65" s="28"/>
      <c r="K65" s="6"/>
      <c r="L65" s="6"/>
    </row>
    <row r="66" spans="1:12" s="71" customFormat="1" ht="15.75">
      <c r="A66" s="127" t="s">
        <v>122</v>
      </c>
      <c r="B66" s="62"/>
      <c r="C66" s="145"/>
      <c r="D66" s="145"/>
      <c r="E66" s="145"/>
      <c r="H66" s="63" t="s">
        <v>331</v>
      </c>
      <c r="I66" s="6"/>
      <c r="J66" s="28"/>
      <c r="K66" s="6"/>
      <c r="L66" s="6"/>
    </row>
    <row r="67" spans="1:12" ht="12.75">
      <c r="A67" s="130"/>
      <c r="B67" s="62"/>
      <c r="C67" s="140"/>
      <c r="D67" s="140"/>
      <c r="E67" s="140"/>
      <c r="H67" s="63" t="s">
        <v>331</v>
      </c>
      <c r="I67" s="6"/>
      <c r="J67" s="28"/>
      <c r="K67" s="6"/>
      <c r="L67" s="6"/>
    </row>
    <row r="68" spans="1:12" s="68" customFormat="1" ht="12.75">
      <c r="A68" s="130" t="s">
        <v>123</v>
      </c>
      <c r="B68" s="62"/>
      <c r="C68" s="139">
        <f>C69+C70+C71+C72+C73</f>
        <v>3497884</v>
      </c>
      <c r="D68" s="139">
        <f>D69+D70+D71+D72+D73</f>
        <v>4495244</v>
      </c>
      <c r="E68" s="139">
        <f>E69+E70+E71+E72+E73</f>
        <v>4495244</v>
      </c>
      <c r="H68" s="165">
        <v>400048</v>
      </c>
      <c r="I68" s="6"/>
      <c r="J68" s="28"/>
      <c r="K68" s="6"/>
      <c r="L68" s="6"/>
    </row>
    <row r="69" spans="1:12" ht="12.75">
      <c r="A69" s="71" t="s">
        <v>124</v>
      </c>
      <c r="B69" s="64" t="s">
        <v>81</v>
      </c>
      <c r="C69" s="72">
        <v>3497884</v>
      </c>
      <c r="D69" s="72">
        <v>4495244</v>
      </c>
      <c r="E69" s="72">
        <v>4495244</v>
      </c>
      <c r="H69" s="165">
        <v>400049</v>
      </c>
      <c r="I69" s="6"/>
      <c r="J69" s="28"/>
      <c r="K69" s="6"/>
      <c r="L69" s="6"/>
    </row>
    <row r="70" spans="1:12" ht="12.75">
      <c r="A70" s="71" t="s">
        <v>125</v>
      </c>
      <c r="B70" s="64" t="s">
        <v>86</v>
      </c>
      <c r="C70" s="72">
        <v>0</v>
      </c>
      <c r="D70" s="72">
        <v>0</v>
      </c>
      <c r="E70" s="72">
        <v>0</v>
      </c>
      <c r="H70" s="165">
        <v>400050</v>
      </c>
      <c r="I70" s="6"/>
      <c r="J70" s="28"/>
      <c r="K70" s="6"/>
      <c r="L70" s="6"/>
    </row>
    <row r="71" spans="1:12" s="61" customFormat="1" ht="12.75" customHeight="1">
      <c r="A71" s="71" t="s">
        <v>126</v>
      </c>
      <c r="B71" s="64" t="s">
        <v>86</v>
      </c>
      <c r="C71" s="72">
        <v>0</v>
      </c>
      <c r="D71" s="72">
        <v>0</v>
      </c>
      <c r="E71" s="72">
        <v>0</v>
      </c>
      <c r="H71" s="165">
        <v>400051</v>
      </c>
      <c r="I71" s="6"/>
      <c r="J71" s="28"/>
      <c r="K71" s="6"/>
      <c r="L71" s="6"/>
    </row>
    <row r="72" spans="1:12" s="68" customFormat="1" ht="12.75">
      <c r="A72" s="71" t="s">
        <v>127</v>
      </c>
      <c r="B72" s="64" t="s">
        <v>81</v>
      </c>
      <c r="C72" s="72">
        <v>0</v>
      </c>
      <c r="D72" s="72">
        <v>0</v>
      </c>
      <c r="E72" s="72">
        <v>0</v>
      </c>
      <c r="H72" s="165">
        <v>400052</v>
      </c>
      <c r="I72" s="6"/>
      <c r="J72" s="28"/>
      <c r="K72" s="6"/>
      <c r="L72" s="6"/>
    </row>
    <row r="73" spans="1:12" s="68" customFormat="1" ht="12.75">
      <c r="A73" s="71" t="s">
        <v>128</v>
      </c>
      <c r="B73" s="64" t="s">
        <v>81</v>
      </c>
      <c r="C73" s="75">
        <f>C74+C75+C76+C77+C78+C79</f>
        <v>0</v>
      </c>
      <c r="D73" s="75">
        <f>D74+D75+D76+D77+D78+D79</f>
        <v>0</v>
      </c>
      <c r="E73" s="75">
        <f>E74+E75+E76+E77+E78+E79</f>
        <v>0</v>
      </c>
      <c r="H73" s="165">
        <v>400053</v>
      </c>
      <c r="I73" s="6"/>
      <c r="J73" s="28"/>
      <c r="K73" s="6"/>
      <c r="L73" s="6"/>
    </row>
    <row r="74" spans="1:12" ht="12.75">
      <c r="A74" s="76" t="s">
        <v>21</v>
      </c>
      <c r="C74" s="77">
        <v>0</v>
      </c>
      <c r="D74" s="77">
        <v>0</v>
      </c>
      <c r="E74" s="77">
        <v>0</v>
      </c>
      <c r="H74" s="165">
        <v>400054</v>
      </c>
      <c r="I74" s="6"/>
      <c r="J74" s="28"/>
      <c r="K74" s="6"/>
      <c r="L74" s="6"/>
    </row>
    <row r="75" spans="1:12" s="71" customFormat="1" ht="12.75">
      <c r="A75" s="76" t="s">
        <v>22</v>
      </c>
      <c r="B75" s="64"/>
      <c r="C75" s="77">
        <v>0</v>
      </c>
      <c r="D75" s="77">
        <v>0</v>
      </c>
      <c r="E75" s="77">
        <v>0</v>
      </c>
      <c r="H75" s="165">
        <v>400055</v>
      </c>
      <c r="I75" s="6"/>
      <c r="J75" s="28"/>
      <c r="K75" s="6"/>
      <c r="L75" s="6"/>
    </row>
    <row r="76" spans="1:12" s="71" customFormat="1" ht="12.75">
      <c r="A76" s="76" t="s">
        <v>23</v>
      </c>
      <c r="B76" s="64"/>
      <c r="C76" s="77">
        <v>0</v>
      </c>
      <c r="D76" s="77">
        <v>0</v>
      </c>
      <c r="E76" s="77">
        <v>0</v>
      </c>
      <c r="H76" s="165">
        <v>400056</v>
      </c>
      <c r="I76" s="6"/>
      <c r="J76" s="28"/>
      <c r="K76" s="6"/>
      <c r="L76" s="6"/>
    </row>
    <row r="77" spans="1:12" s="71" customFormat="1" ht="12.75">
      <c r="A77" s="76" t="s">
        <v>24</v>
      </c>
      <c r="B77" s="64"/>
      <c r="C77" s="77">
        <v>0</v>
      </c>
      <c r="D77" s="77">
        <v>0</v>
      </c>
      <c r="E77" s="77">
        <v>0</v>
      </c>
      <c r="H77" s="165">
        <v>400057</v>
      </c>
      <c r="I77" s="6"/>
      <c r="J77" s="28"/>
      <c r="K77" s="6"/>
      <c r="L77" s="6"/>
    </row>
    <row r="78" spans="1:12" s="71" customFormat="1" ht="12.75">
      <c r="A78" s="76" t="s">
        <v>25</v>
      </c>
      <c r="B78" s="64"/>
      <c r="C78" s="77">
        <v>0</v>
      </c>
      <c r="D78" s="77">
        <v>0</v>
      </c>
      <c r="E78" s="77">
        <v>0</v>
      </c>
      <c r="H78" s="165">
        <v>400058</v>
      </c>
      <c r="I78" s="6"/>
      <c r="J78" s="28"/>
      <c r="K78" s="6"/>
      <c r="L78" s="6"/>
    </row>
    <row r="79" spans="1:12" s="71" customFormat="1" ht="12.75">
      <c r="A79" s="76" t="s">
        <v>26</v>
      </c>
      <c r="B79" s="64"/>
      <c r="C79" s="77">
        <v>0</v>
      </c>
      <c r="D79" s="77">
        <v>0</v>
      </c>
      <c r="E79" s="77">
        <v>0</v>
      </c>
      <c r="H79" s="165">
        <v>400059</v>
      </c>
      <c r="I79" s="6"/>
      <c r="J79" s="28"/>
      <c r="K79" s="6"/>
      <c r="L79" s="6"/>
    </row>
    <row r="80" spans="1:12" s="81" customFormat="1" ht="12.75">
      <c r="A80" s="78"/>
      <c r="B80" s="79"/>
      <c r="C80" s="80"/>
      <c r="D80" s="80"/>
      <c r="E80" s="80"/>
      <c r="H80" s="63" t="s">
        <v>331</v>
      </c>
      <c r="I80" s="6"/>
      <c r="J80" s="28"/>
      <c r="K80" s="6"/>
      <c r="L80" s="6"/>
    </row>
    <row r="81" spans="1:12" s="81" customFormat="1" ht="12.75">
      <c r="A81" s="130" t="s">
        <v>129</v>
      </c>
      <c r="B81" s="62"/>
      <c r="C81" s="139">
        <f>C82+C89</f>
        <v>1473263</v>
      </c>
      <c r="D81" s="139">
        <f>D82+D89</f>
        <v>-2187500</v>
      </c>
      <c r="E81" s="139">
        <f>E82+E89</f>
        <v>-1387500</v>
      </c>
      <c r="H81" s="165">
        <v>400060</v>
      </c>
      <c r="I81" s="6"/>
      <c r="J81" s="28"/>
      <c r="K81" s="6"/>
      <c r="L81" s="6"/>
    </row>
    <row r="82" spans="1:12" s="81" customFormat="1" ht="12.75">
      <c r="A82" s="71" t="s">
        <v>130</v>
      </c>
      <c r="B82" s="64"/>
      <c r="C82" s="75">
        <f>C83+C84+C85+C86+C87</f>
        <v>1473263</v>
      </c>
      <c r="D82" s="75">
        <f>D83+D84+D85+D86+D87</f>
        <v>4500000</v>
      </c>
      <c r="E82" s="75">
        <f>E83+E84+E85+E86+E87</f>
        <v>0</v>
      </c>
      <c r="H82" s="165">
        <v>400061</v>
      </c>
      <c r="I82" s="6"/>
      <c r="J82" s="28"/>
      <c r="K82" s="6"/>
      <c r="L82" s="6"/>
    </row>
    <row r="83" spans="1:12" s="81" customFormat="1" ht="12.75">
      <c r="A83" s="71" t="s">
        <v>131</v>
      </c>
      <c r="B83" s="64" t="s">
        <v>81</v>
      </c>
      <c r="C83" s="72">
        <v>0</v>
      </c>
      <c r="D83" s="72">
        <v>0</v>
      </c>
      <c r="E83" s="72">
        <v>0</v>
      </c>
      <c r="H83" s="165">
        <v>400062</v>
      </c>
      <c r="I83" s="6"/>
      <c r="J83" s="28"/>
      <c r="K83" s="6"/>
      <c r="L83" s="6"/>
    </row>
    <row r="84" spans="1:12" s="81" customFormat="1" ht="12.75">
      <c r="A84" s="71" t="s">
        <v>132</v>
      </c>
      <c r="B84" s="64" t="s">
        <v>81</v>
      </c>
      <c r="C84" s="72">
        <v>1473263</v>
      </c>
      <c r="D84" s="72">
        <v>4500000</v>
      </c>
      <c r="E84" s="72">
        <v>0</v>
      </c>
      <c r="H84" s="165">
        <v>400063</v>
      </c>
      <c r="I84" s="6"/>
      <c r="J84" s="28"/>
      <c r="K84" s="6"/>
      <c r="L84" s="6"/>
    </row>
    <row r="85" spans="1:12" s="78" customFormat="1" ht="12.75">
      <c r="A85" s="71" t="s">
        <v>133</v>
      </c>
      <c r="B85" s="64" t="s">
        <v>81</v>
      </c>
      <c r="C85" s="72">
        <v>0</v>
      </c>
      <c r="D85" s="72">
        <v>0</v>
      </c>
      <c r="E85" s="72">
        <v>0</v>
      </c>
      <c r="H85" s="166">
        <v>400064</v>
      </c>
      <c r="I85" s="6"/>
      <c r="J85" s="28"/>
      <c r="K85" s="6"/>
      <c r="L85" s="6"/>
    </row>
    <row r="86" spans="1:12" ht="12.75">
      <c r="A86" s="71" t="s">
        <v>134</v>
      </c>
      <c r="B86" s="64" t="s">
        <v>81</v>
      </c>
      <c r="C86" s="72">
        <v>0</v>
      </c>
      <c r="D86" s="72">
        <v>0</v>
      </c>
      <c r="E86" s="72">
        <v>0</v>
      </c>
      <c r="H86" s="166">
        <v>400065</v>
      </c>
      <c r="I86" s="6"/>
      <c r="J86" s="28"/>
      <c r="K86" s="6"/>
      <c r="L86" s="6"/>
    </row>
    <row r="87" spans="1:12" s="68" customFormat="1" ht="12.75">
      <c r="A87" s="71" t="s">
        <v>135</v>
      </c>
      <c r="B87" s="64" t="s">
        <v>81</v>
      </c>
      <c r="C87" s="72">
        <v>0</v>
      </c>
      <c r="D87" s="72">
        <v>0</v>
      </c>
      <c r="E87" s="72">
        <v>0</v>
      </c>
      <c r="H87" s="166">
        <v>400066</v>
      </c>
      <c r="I87" s="6"/>
      <c r="J87" s="28"/>
      <c r="K87" s="6"/>
      <c r="L87" s="6"/>
    </row>
    <row r="88" spans="1:12" ht="12.75">
      <c r="A88" s="71"/>
      <c r="C88" s="82"/>
      <c r="D88" s="82"/>
      <c r="E88" s="82"/>
      <c r="H88" s="63" t="s">
        <v>331</v>
      </c>
      <c r="I88" s="6"/>
      <c r="J88" s="28"/>
      <c r="K88" s="6"/>
      <c r="L88" s="6"/>
    </row>
    <row r="89" spans="1:12" s="71" customFormat="1" ht="12.75">
      <c r="A89" s="71" t="s">
        <v>136</v>
      </c>
      <c r="B89" s="64"/>
      <c r="C89" s="75">
        <f>C90+C91+C92+C93</f>
        <v>0</v>
      </c>
      <c r="D89" s="75">
        <f>D90+D91+D92+D93</f>
        <v>-6687500</v>
      </c>
      <c r="E89" s="75">
        <f>E90+E91+E92+E93</f>
        <v>-1387500</v>
      </c>
      <c r="H89" s="165">
        <v>400067</v>
      </c>
      <c r="I89" s="6"/>
      <c r="J89" s="28"/>
      <c r="K89" s="6"/>
      <c r="L89" s="6"/>
    </row>
    <row r="90" spans="1:12" s="71" customFormat="1" ht="12.75">
      <c r="A90" s="71" t="s">
        <v>137</v>
      </c>
      <c r="B90" s="64" t="s">
        <v>86</v>
      </c>
      <c r="C90" s="72">
        <v>0</v>
      </c>
      <c r="D90" s="72">
        <v>0</v>
      </c>
      <c r="E90" s="72">
        <v>0</v>
      </c>
      <c r="H90" s="165">
        <v>400068</v>
      </c>
      <c r="I90" s="6"/>
      <c r="J90" s="28"/>
      <c r="K90" s="6"/>
      <c r="L90" s="6"/>
    </row>
    <row r="91" spans="1:12" s="71" customFormat="1" ht="12.75">
      <c r="A91" s="71" t="s">
        <v>132</v>
      </c>
      <c r="B91" s="64" t="s">
        <v>86</v>
      </c>
      <c r="C91" s="72">
        <v>0</v>
      </c>
      <c r="D91" s="72">
        <v>-6687500</v>
      </c>
      <c r="E91" s="72">
        <v>-1387500</v>
      </c>
      <c r="H91" s="165">
        <v>400069</v>
      </c>
      <c r="I91" s="6"/>
      <c r="J91" s="28"/>
      <c r="K91" s="6"/>
      <c r="L91" s="6"/>
    </row>
    <row r="92" spans="1:12" s="71" customFormat="1" ht="12.75">
      <c r="A92" s="71" t="s">
        <v>133</v>
      </c>
      <c r="B92" s="64" t="s">
        <v>86</v>
      </c>
      <c r="C92" s="72">
        <v>0</v>
      </c>
      <c r="D92" s="72">
        <v>0</v>
      </c>
      <c r="E92" s="72">
        <v>0</v>
      </c>
      <c r="H92" s="165">
        <v>400070</v>
      </c>
      <c r="I92" s="6"/>
      <c r="J92" s="28"/>
      <c r="K92" s="6"/>
      <c r="L92" s="6"/>
    </row>
    <row r="93" spans="1:12" s="71" customFormat="1" ht="12.75">
      <c r="A93" s="71" t="s">
        <v>138</v>
      </c>
      <c r="B93" s="64" t="s">
        <v>86</v>
      </c>
      <c r="C93" s="72">
        <v>0</v>
      </c>
      <c r="D93" s="72">
        <v>0</v>
      </c>
      <c r="E93" s="72">
        <v>0</v>
      </c>
      <c r="H93" s="165">
        <v>400071</v>
      </c>
      <c r="I93" s="6"/>
      <c r="J93" s="28"/>
      <c r="K93" s="6"/>
      <c r="L93" s="6"/>
    </row>
    <row r="94" spans="2:12" s="71" customFormat="1" ht="12.75">
      <c r="B94" s="64"/>
      <c r="C94" s="146"/>
      <c r="D94" s="146"/>
      <c r="E94" s="146"/>
      <c r="H94" s="63" t="s">
        <v>331</v>
      </c>
      <c r="I94" s="6"/>
      <c r="J94" s="28"/>
      <c r="K94" s="6"/>
      <c r="L94" s="6"/>
    </row>
    <row r="95" spans="1:12" s="71" customFormat="1" ht="12.75">
      <c r="A95" s="173" t="s">
        <v>139</v>
      </c>
      <c r="B95" s="64"/>
      <c r="C95" s="146"/>
      <c r="D95" s="146"/>
      <c r="E95" s="146"/>
      <c r="H95" s="63" t="s">
        <v>331</v>
      </c>
      <c r="I95" s="6"/>
      <c r="J95" s="28"/>
      <c r="K95" s="6"/>
      <c r="L95" s="6"/>
    </row>
    <row r="96" spans="1:12" s="71" customFormat="1" ht="12.75">
      <c r="A96" s="173"/>
      <c r="B96" s="62"/>
      <c r="C96" s="139">
        <f>C97+C98</f>
        <v>0</v>
      </c>
      <c r="D96" s="139">
        <f>D97+D98</f>
        <v>0</v>
      </c>
      <c r="E96" s="139">
        <f>E97+E98</f>
        <v>0</v>
      </c>
      <c r="H96" s="165">
        <v>400072</v>
      </c>
      <c r="I96" s="6"/>
      <c r="J96" s="28"/>
      <c r="K96" s="6"/>
      <c r="L96" s="6"/>
    </row>
    <row r="97" spans="1:12" s="71" customFormat="1" ht="12.75">
      <c r="A97" s="71" t="s">
        <v>140</v>
      </c>
      <c r="B97" s="64" t="s">
        <v>86</v>
      </c>
      <c r="C97" s="72">
        <v>0</v>
      </c>
      <c r="D97" s="72">
        <v>0</v>
      </c>
      <c r="E97" s="72">
        <v>0</v>
      </c>
      <c r="H97" s="165">
        <v>400073</v>
      </c>
      <c r="I97" s="6"/>
      <c r="J97" s="28"/>
      <c r="K97" s="6"/>
      <c r="L97" s="6"/>
    </row>
    <row r="98" spans="1:12" s="71" customFormat="1" ht="12.75">
      <c r="A98" s="71" t="s">
        <v>141</v>
      </c>
      <c r="B98" s="64" t="s">
        <v>86</v>
      </c>
      <c r="C98" s="72">
        <v>0</v>
      </c>
      <c r="D98" s="72">
        <v>0</v>
      </c>
      <c r="E98" s="72">
        <v>0</v>
      </c>
      <c r="H98" s="165">
        <v>400074</v>
      </c>
      <c r="I98" s="6"/>
      <c r="J98" s="28"/>
      <c r="K98" s="6"/>
      <c r="L98" s="6"/>
    </row>
    <row r="99" spans="1:12" s="71" customFormat="1" ht="13.5" thickBot="1">
      <c r="A99" s="128"/>
      <c r="B99" s="64"/>
      <c r="C99" s="141"/>
      <c r="D99" s="141"/>
      <c r="E99" s="141"/>
      <c r="H99" s="63" t="s">
        <v>331</v>
      </c>
      <c r="I99" s="6"/>
      <c r="J99" s="28"/>
      <c r="K99" s="6"/>
      <c r="L99" s="6"/>
    </row>
    <row r="100" spans="1:12" s="71" customFormat="1" ht="13.5" thickBot="1">
      <c r="A100" s="131" t="s">
        <v>142</v>
      </c>
      <c r="B100" s="73"/>
      <c r="C100" s="142">
        <f>C68+C81+C96</f>
        <v>4971147</v>
      </c>
      <c r="D100" s="142">
        <f>D68+D81+D96</f>
        <v>2307744</v>
      </c>
      <c r="E100" s="143">
        <f>E68+E81+E96</f>
        <v>3107744</v>
      </c>
      <c r="H100" s="165">
        <v>400075</v>
      </c>
      <c r="I100" s="6"/>
      <c r="J100" s="28"/>
      <c r="K100" s="6"/>
      <c r="L100" s="6"/>
    </row>
    <row r="101" spans="1:12" s="71" customFormat="1" ht="12.75">
      <c r="A101" s="132"/>
      <c r="B101" s="64"/>
      <c r="C101" s="144"/>
      <c r="D101" s="144"/>
      <c r="E101" s="144"/>
      <c r="H101" s="63" t="s">
        <v>331</v>
      </c>
      <c r="I101" s="6"/>
      <c r="J101" s="28"/>
      <c r="K101" s="6"/>
      <c r="L101" s="6"/>
    </row>
    <row r="102" spans="1:12" s="71" customFormat="1" ht="15.75">
      <c r="A102" s="127" t="s">
        <v>143</v>
      </c>
      <c r="B102" s="74" t="s">
        <v>83</v>
      </c>
      <c r="C102" s="147">
        <v>0</v>
      </c>
      <c r="D102" s="147">
        <v>0</v>
      </c>
      <c r="E102" s="147">
        <v>0</v>
      </c>
      <c r="H102" s="165">
        <v>400076</v>
      </c>
      <c r="I102" s="6"/>
      <c r="J102" s="28"/>
      <c r="K102" s="6"/>
      <c r="L102" s="6"/>
    </row>
    <row r="103" spans="1:12" s="71" customFormat="1" ht="15.75">
      <c r="A103" s="127"/>
      <c r="B103" s="74"/>
      <c r="C103" s="140"/>
      <c r="D103" s="140"/>
      <c r="E103" s="140"/>
      <c r="H103" s="63" t="s">
        <v>331</v>
      </c>
      <c r="I103" s="6"/>
      <c r="J103" s="28"/>
      <c r="K103" s="6"/>
      <c r="L103" s="6"/>
    </row>
    <row r="104" spans="1:12" s="71" customFormat="1" ht="16.5" customHeight="1">
      <c r="A104" s="174" t="s">
        <v>144</v>
      </c>
      <c r="B104" s="62"/>
      <c r="C104" s="140"/>
      <c r="D104" s="140"/>
      <c r="E104" s="140"/>
      <c r="H104" s="63" t="s">
        <v>331</v>
      </c>
      <c r="I104" s="6"/>
      <c r="J104" s="28"/>
      <c r="K104" s="6"/>
      <c r="L104" s="6"/>
    </row>
    <row r="105" spans="1:12" s="68" customFormat="1" ht="15.75">
      <c r="A105" s="174"/>
      <c r="B105" s="62"/>
      <c r="C105" s="148">
        <f>C40+C64+C100+C102</f>
        <v>177270</v>
      </c>
      <c r="D105" s="148">
        <f>D40+D64+D100+D102</f>
        <v>-133929.6000000015</v>
      </c>
      <c r="E105" s="148">
        <f>E40+E64+E100+E102</f>
        <v>58278</v>
      </c>
      <c r="H105" s="165">
        <v>400077</v>
      </c>
      <c r="I105" s="6"/>
      <c r="J105" s="28"/>
      <c r="K105" s="6"/>
      <c r="L105" s="6"/>
    </row>
    <row r="106" spans="3:12" ht="12.75">
      <c r="C106" s="141"/>
      <c r="D106" s="141"/>
      <c r="E106" s="141"/>
      <c r="H106" s="63" t="s">
        <v>331</v>
      </c>
      <c r="I106" s="6"/>
      <c r="J106" s="28"/>
      <c r="K106" s="6"/>
      <c r="L106" s="6"/>
    </row>
    <row r="107" spans="1:12" s="71" customFormat="1" ht="12.75">
      <c r="A107" s="128" t="s">
        <v>145</v>
      </c>
      <c r="B107" s="64"/>
      <c r="C107" s="149">
        <v>128382</v>
      </c>
      <c r="D107" s="150">
        <f>C109</f>
        <v>305652</v>
      </c>
      <c r="E107" s="150">
        <f>D109</f>
        <v>191722</v>
      </c>
      <c r="H107" s="165">
        <v>400078</v>
      </c>
      <c r="I107" s="6"/>
      <c r="J107" s="28"/>
      <c r="K107" s="6"/>
      <c r="L107" s="6"/>
    </row>
    <row r="108" spans="1:12" s="71" customFormat="1" ht="12.75">
      <c r="A108" s="128"/>
      <c r="B108" s="64"/>
      <c r="C108" s="141"/>
      <c r="D108" s="141"/>
      <c r="E108" s="141"/>
      <c r="H108" s="63" t="s">
        <v>331</v>
      </c>
      <c r="I108" s="6"/>
      <c r="J108" s="28"/>
      <c r="K108" s="6"/>
      <c r="L108" s="6"/>
    </row>
    <row r="109" spans="1:12" ht="12.75">
      <c r="A109" s="128" t="s">
        <v>146</v>
      </c>
      <c r="C109" s="151">
        <f>ACTIVO!C78</f>
        <v>305652</v>
      </c>
      <c r="D109" s="151">
        <f>ACTIVO!D78</f>
        <v>191722</v>
      </c>
      <c r="E109" s="151">
        <f>ACTIVO!E78</f>
        <v>250000</v>
      </c>
      <c r="H109" s="165">
        <v>400079</v>
      </c>
      <c r="I109" s="6"/>
      <c r="J109" s="28"/>
      <c r="K109" s="6"/>
      <c r="L109" s="6"/>
    </row>
    <row r="110" spans="1:8" s="68" customFormat="1" ht="12.75">
      <c r="A110" s="128"/>
      <c r="B110" s="64"/>
      <c r="C110" s="152"/>
      <c r="D110" s="128"/>
      <c r="E110" s="130"/>
      <c r="H110" s="63"/>
    </row>
    <row r="112" spans="1:8" s="61" customFormat="1" ht="15.75">
      <c r="A112" s="128"/>
      <c r="B112" s="64"/>
      <c r="C112" s="153"/>
      <c r="D112" s="132"/>
      <c r="E112" s="127"/>
      <c r="H112" s="63"/>
    </row>
    <row r="113" spans="1:8" s="68" customFormat="1" ht="12.75">
      <c r="A113" s="128"/>
      <c r="B113" s="64"/>
      <c r="C113" s="152"/>
      <c r="D113" s="128"/>
      <c r="E113" s="130"/>
      <c r="H113" s="63"/>
    </row>
    <row r="114" spans="1:8" s="61" customFormat="1" ht="15.75">
      <c r="A114" s="128"/>
      <c r="B114" s="64"/>
      <c r="C114" s="153"/>
      <c r="D114" s="132"/>
      <c r="E114" s="127"/>
      <c r="H114" s="63"/>
    </row>
    <row r="115" spans="1:8" s="61" customFormat="1" ht="15.75">
      <c r="A115" s="128"/>
      <c r="B115" s="64"/>
      <c r="C115" s="152"/>
      <c r="D115" s="128"/>
      <c r="E115" s="127"/>
      <c r="H115" s="63"/>
    </row>
  </sheetData>
  <sheetProtection password="9CEB" sheet="1" objects="1" scenarios="1" selectLockedCells="1"/>
  <mergeCells count="2">
    <mergeCell ref="A95:A96"/>
    <mergeCell ref="A104:A105"/>
  </mergeCells>
  <printOptions/>
  <pageMargins left="0.47" right="0.26" top="0.75" bottom="2.78" header="0" footer="0"/>
  <pageSetup horizontalDpi="600" verticalDpi="600" orientation="portrait" paperSize="9" scale="70" r:id="rId1"/>
  <ignoredErrors>
    <ignoredError sqref="D29 E107 C17:E18 C19:E19 C20:E20 E29:E30 E26:E27 D26:D27 D11:E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L92"/>
  <sheetViews>
    <sheetView zoomScalePageLayoutView="0" workbookViewId="0" topLeftCell="A46">
      <selection activeCell="E57" sqref="E57"/>
    </sheetView>
  </sheetViews>
  <sheetFormatPr defaultColWidth="11.421875" defaultRowHeight="12.75"/>
  <cols>
    <col min="1" max="1" width="75.7109375" style="63" bestFit="1" customWidth="1"/>
    <col min="2" max="2" width="2.7109375" style="63" customWidth="1"/>
    <col min="3" max="4" width="18.7109375" style="91" customWidth="1"/>
    <col min="5" max="5" width="18.7109375" style="63" customWidth="1"/>
    <col min="6" max="7" width="7.7109375" style="63" customWidth="1"/>
    <col min="8" max="8" width="7.00390625" style="63" hidden="1" customWidth="1"/>
    <col min="9" max="16384" width="11.421875" style="63" customWidth="1"/>
  </cols>
  <sheetData>
    <row r="2" spans="1:8" s="85" customFormat="1" ht="15.75">
      <c r="A2" s="51" t="str">
        <f>IF('DATOS EMPRESA'!C4&lt;&gt;"",'DATOS EMPRESA'!C4,"")</f>
        <v>SOCIEDAD REGIONAL CÁNTABRA DE PROMOCIÓN TURÍSTICA, S.A. (CANTUR, S.A.)</v>
      </c>
      <c r="C2" s="86"/>
      <c r="D2" s="86"/>
      <c r="G2" s="51"/>
      <c r="H2" s="63"/>
    </row>
    <row r="3" spans="1:8" ht="12.75">
      <c r="A3" s="7"/>
      <c r="C3" s="65" t="s">
        <v>0</v>
      </c>
      <c r="D3" s="65" t="s">
        <v>1</v>
      </c>
      <c r="E3" s="65" t="s">
        <v>2</v>
      </c>
      <c r="G3" s="7"/>
      <c r="H3" s="87"/>
    </row>
    <row r="4" spans="1:8" s="89" customFormat="1" ht="18">
      <c r="A4" s="88" t="s">
        <v>147</v>
      </c>
      <c r="C4" s="67">
        <v>2014</v>
      </c>
      <c r="D4" s="67">
        <v>2015</v>
      </c>
      <c r="E4" s="67">
        <v>2016</v>
      </c>
      <c r="G4" s="88"/>
      <c r="H4" s="90"/>
    </row>
    <row r="5" ht="12.75">
      <c r="E5" s="91"/>
    </row>
    <row r="6" spans="1:12" s="61" customFormat="1" ht="15.75">
      <c r="A6" s="61" t="s">
        <v>148</v>
      </c>
      <c r="C6" s="92">
        <f>C8+C16+C21+C25+C32+C39</f>
        <v>49973598</v>
      </c>
      <c r="D6" s="92">
        <f>D8+D16+D21+D25+D32+D39</f>
        <v>47967183</v>
      </c>
      <c r="E6" s="92">
        <f>E8+E16+E21+E25+E32+E39</f>
        <v>48056741</v>
      </c>
      <c r="H6" s="165">
        <v>700000</v>
      </c>
      <c r="I6" s="6"/>
      <c r="J6" s="6"/>
      <c r="K6" s="6"/>
      <c r="L6" s="6"/>
    </row>
    <row r="7" spans="3:12" ht="12.75">
      <c r="C7" s="93"/>
      <c r="D7" s="93"/>
      <c r="E7" s="93"/>
      <c r="H7" s="63" t="s">
        <v>331</v>
      </c>
      <c r="I7" s="6"/>
      <c r="J7" s="28"/>
      <c r="K7" s="6"/>
      <c r="L7" s="6"/>
    </row>
    <row r="8" spans="1:12" s="68" customFormat="1" ht="12.75">
      <c r="A8" s="68" t="s">
        <v>149</v>
      </c>
      <c r="C8" s="69">
        <f>C9+C10+C11+C12+C13+C14</f>
        <v>494909</v>
      </c>
      <c r="D8" s="69">
        <f>D9+D10+D11+D12+D13+D14</f>
        <v>417396</v>
      </c>
      <c r="E8" s="69">
        <f>E9+E10+E11+E12+E13+E14</f>
        <v>379152</v>
      </c>
      <c r="H8" s="165">
        <v>700001</v>
      </c>
      <c r="I8" s="6"/>
      <c r="J8" s="28"/>
      <c r="K8" s="6"/>
      <c r="L8" s="6"/>
    </row>
    <row r="9" spans="1:12" s="94" customFormat="1" ht="12" customHeight="1">
      <c r="A9" s="94" t="s">
        <v>150</v>
      </c>
      <c r="C9" s="95">
        <v>0</v>
      </c>
      <c r="D9" s="95">
        <v>0</v>
      </c>
      <c r="E9" s="95">
        <v>0</v>
      </c>
      <c r="H9" s="165">
        <v>700002</v>
      </c>
      <c r="I9" s="6"/>
      <c r="J9" s="28"/>
      <c r="K9" s="6"/>
      <c r="L9" s="6"/>
    </row>
    <row r="10" spans="1:12" s="94" customFormat="1" ht="12.75">
      <c r="A10" s="94" t="s">
        <v>151</v>
      </c>
      <c r="C10" s="95">
        <v>404712</v>
      </c>
      <c r="D10" s="95">
        <f>445448-7013*4</f>
        <v>417396</v>
      </c>
      <c r="E10" s="95">
        <v>379152</v>
      </c>
      <c r="H10" s="165">
        <v>700003</v>
      </c>
      <c r="I10" s="6"/>
      <c r="J10" s="28"/>
      <c r="K10" s="6"/>
      <c r="L10" s="6"/>
    </row>
    <row r="11" spans="1:12" s="94" customFormat="1" ht="12.75">
      <c r="A11" s="94" t="s">
        <v>152</v>
      </c>
      <c r="C11" s="95">
        <v>0</v>
      </c>
      <c r="D11" s="95">
        <v>0</v>
      </c>
      <c r="E11" s="95">
        <v>0</v>
      </c>
      <c r="H11" s="165">
        <v>700004</v>
      </c>
      <c r="I11" s="6"/>
      <c r="J11" s="28"/>
      <c r="K11" s="6"/>
      <c r="L11" s="6"/>
    </row>
    <row r="12" spans="1:12" s="94" customFormat="1" ht="12.75">
      <c r="A12" s="94" t="s">
        <v>153</v>
      </c>
      <c r="C12" s="95">
        <v>0</v>
      </c>
      <c r="D12" s="95">
        <v>0</v>
      </c>
      <c r="E12" s="95">
        <v>0</v>
      </c>
      <c r="H12" s="165">
        <v>700005</v>
      </c>
      <c r="I12" s="6"/>
      <c r="J12" s="28"/>
      <c r="K12" s="6"/>
      <c r="L12" s="6"/>
    </row>
    <row r="13" spans="1:12" s="94" customFormat="1" ht="12.75">
      <c r="A13" s="94" t="s">
        <v>154</v>
      </c>
      <c r="C13" s="95">
        <v>90197</v>
      </c>
      <c r="D13" s="95">
        <v>0</v>
      </c>
      <c r="E13" s="95">
        <v>0</v>
      </c>
      <c r="H13" s="165">
        <v>700006</v>
      </c>
      <c r="I13" s="6"/>
      <c r="J13" s="28"/>
      <c r="K13" s="6"/>
      <c r="L13" s="6"/>
    </row>
    <row r="14" spans="1:12" s="94" customFormat="1" ht="12.75">
      <c r="A14" s="94" t="s">
        <v>155</v>
      </c>
      <c r="C14" s="95">
        <v>0</v>
      </c>
      <c r="D14" s="95">
        <v>0</v>
      </c>
      <c r="E14" s="95">
        <v>0</v>
      </c>
      <c r="H14" s="165">
        <v>700007</v>
      </c>
      <c r="I14" s="6"/>
      <c r="J14" s="28"/>
      <c r="K14" s="6"/>
      <c r="L14" s="6"/>
    </row>
    <row r="15" spans="1:12" s="96" customFormat="1" ht="12.75">
      <c r="A15" s="63"/>
      <c r="B15" s="63"/>
      <c r="C15" s="93"/>
      <c r="D15" s="93"/>
      <c r="E15" s="93"/>
      <c r="H15" s="63" t="s">
        <v>331</v>
      </c>
      <c r="I15" s="6"/>
      <c r="J15" s="28"/>
      <c r="K15" s="6"/>
      <c r="L15" s="6"/>
    </row>
    <row r="16" spans="1:12" ht="12.75">
      <c r="A16" s="68" t="s">
        <v>156</v>
      </c>
      <c r="B16" s="68"/>
      <c r="C16" s="69">
        <f>C17+C18+C19</f>
        <v>48985535</v>
      </c>
      <c r="D16" s="69">
        <f>D17+D18+D19</f>
        <v>47258633</v>
      </c>
      <c r="E16" s="69">
        <f>E17+E18+E19</f>
        <v>47646614</v>
      </c>
      <c r="H16" s="165">
        <v>700008</v>
      </c>
      <c r="I16" s="6"/>
      <c r="J16" s="28"/>
      <c r="K16" s="6"/>
      <c r="L16" s="6"/>
    </row>
    <row r="17" spans="1:12" s="68" customFormat="1" ht="12.75">
      <c r="A17" s="94" t="s">
        <v>157</v>
      </c>
      <c r="B17" s="94"/>
      <c r="C17" s="95">
        <v>26965278</v>
      </c>
      <c r="D17" s="95">
        <v>26017114</v>
      </c>
      <c r="E17" s="95">
        <v>26247114</v>
      </c>
      <c r="H17" s="165">
        <v>700009</v>
      </c>
      <c r="I17" s="6"/>
      <c r="J17" s="28"/>
      <c r="K17" s="6"/>
      <c r="L17" s="6"/>
    </row>
    <row r="18" spans="1:12" ht="12" customHeight="1">
      <c r="A18" s="94" t="s">
        <v>158</v>
      </c>
      <c r="B18" s="94"/>
      <c r="C18" s="95">
        <v>17978830</v>
      </c>
      <c r="D18" s="95">
        <v>17674615</v>
      </c>
      <c r="E18" s="95">
        <v>18274500</v>
      </c>
      <c r="H18" s="165">
        <v>700010</v>
      </c>
      <c r="I18" s="6"/>
      <c r="J18" s="28"/>
      <c r="K18" s="6"/>
      <c r="L18" s="6"/>
    </row>
    <row r="19" spans="1:12" s="96" customFormat="1" ht="12.75">
      <c r="A19" s="94" t="s">
        <v>159</v>
      </c>
      <c r="B19" s="94"/>
      <c r="C19" s="95">
        <v>4041427</v>
      </c>
      <c r="D19" s="95">
        <v>3566904</v>
      </c>
      <c r="E19" s="95">
        <v>3125000</v>
      </c>
      <c r="H19" s="165">
        <v>700011</v>
      </c>
      <c r="I19" s="6"/>
      <c r="J19" s="28"/>
      <c r="K19" s="6"/>
      <c r="L19" s="6"/>
    </row>
    <row r="20" spans="1:12" s="96" customFormat="1" ht="12.75">
      <c r="A20" s="63"/>
      <c r="B20" s="63"/>
      <c r="C20" s="93"/>
      <c r="D20" s="93"/>
      <c r="E20" s="93"/>
      <c r="H20" s="63" t="s">
        <v>331</v>
      </c>
      <c r="I20" s="6"/>
      <c r="J20" s="28"/>
      <c r="K20" s="6"/>
      <c r="L20" s="6"/>
    </row>
    <row r="21" spans="1:12" s="96" customFormat="1" ht="12.75">
      <c r="A21" s="68" t="s">
        <v>160</v>
      </c>
      <c r="B21" s="68"/>
      <c r="C21" s="69">
        <f>C22+C23</f>
        <v>0</v>
      </c>
      <c r="D21" s="69">
        <f>D22+D23</f>
        <v>0</v>
      </c>
      <c r="E21" s="69">
        <f>E22+E23</f>
        <v>0</v>
      </c>
      <c r="H21" s="165">
        <v>700012</v>
      </c>
      <c r="I21" s="6"/>
      <c r="J21" s="28"/>
      <c r="K21" s="6"/>
      <c r="L21" s="6"/>
    </row>
    <row r="22" spans="1:12" ht="12.75">
      <c r="A22" s="94" t="s">
        <v>161</v>
      </c>
      <c r="B22" s="94"/>
      <c r="C22" s="95">
        <v>0</v>
      </c>
      <c r="D22" s="95">
        <v>0</v>
      </c>
      <c r="E22" s="95">
        <v>0</v>
      </c>
      <c r="H22" s="165">
        <v>700013</v>
      </c>
      <c r="I22" s="6"/>
      <c r="J22" s="28"/>
      <c r="K22" s="6"/>
      <c r="L22" s="6"/>
    </row>
    <row r="23" spans="1:12" s="68" customFormat="1" ht="12.75">
      <c r="A23" s="94" t="s">
        <v>162</v>
      </c>
      <c r="B23" s="94"/>
      <c r="C23" s="95">
        <v>0</v>
      </c>
      <c r="D23" s="95">
        <v>0</v>
      </c>
      <c r="E23" s="95">
        <v>0</v>
      </c>
      <c r="H23" s="165">
        <v>700014</v>
      </c>
      <c r="I23" s="6"/>
      <c r="J23" s="28"/>
      <c r="K23" s="6"/>
      <c r="L23" s="6"/>
    </row>
    <row r="24" spans="3:12" ht="10.5" customHeight="1">
      <c r="C24" s="93"/>
      <c r="D24" s="93"/>
      <c r="E24" s="93"/>
      <c r="H24" s="63" t="s">
        <v>331</v>
      </c>
      <c r="I24" s="6"/>
      <c r="J24" s="28"/>
      <c r="K24" s="6"/>
      <c r="L24" s="6"/>
    </row>
    <row r="25" spans="1:12" ht="12.75">
      <c r="A25" s="68" t="s">
        <v>163</v>
      </c>
      <c r="B25" s="68"/>
      <c r="C25" s="69">
        <f>C26+C27+C28+C29+C30</f>
        <v>30975</v>
      </c>
      <c r="D25" s="69">
        <f>D26+D27+D28+D29+D30</f>
        <v>30975</v>
      </c>
      <c r="E25" s="69">
        <f>E26+E27+E28+E29+E30</f>
        <v>30975</v>
      </c>
      <c r="H25" s="165">
        <v>700015</v>
      </c>
      <c r="I25" s="6"/>
      <c r="J25" s="28"/>
      <c r="K25" s="6"/>
      <c r="L25" s="6"/>
    </row>
    <row r="26" spans="1:12" ht="12.75">
      <c r="A26" s="94" t="s">
        <v>164</v>
      </c>
      <c r="B26" s="94"/>
      <c r="C26" s="95">
        <v>0</v>
      </c>
      <c r="D26" s="95">
        <v>0</v>
      </c>
      <c r="E26" s="95">
        <v>0</v>
      </c>
      <c r="H26" s="165">
        <v>700016</v>
      </c>
      <c r="I26" s="6"/>
      <c r="J26" s="28"/>
      <c r="K26" s="6"/>
      <c r="L26" s="6"/>
    </row>
    <row r="27" spans="1:12" ht="12.75">
      <c r="A27" s="94" t="s">
        <v>165</v>
      </c>
      <c r="B27" s="94"/>
      <c r="C27" s="95">
        <v>0</v>
      </c>
      <c r="D27" s="95">
        <v>0</v>
      </c>
      <c r="E27" s="95">
        <v>0</v>
      </c>
      <c r="H27" s="165">
        <v>700017</v>
      </c>
      <c r="I27" s="6"/>
      <c r="J27" s="28"/>
      <c r="K27" s="6"/>
      <c r="L27" s="6"/>
    </row>
    <row r="28" spans="1:12" ht="12.75">
      <c r="A28" s="94" t="s">
        <v>166</v>
      </c>
      <c r="B28" s="94"/>
      <c r="C28" s="95">
        <v>0</v>
      </c>
      <c r="D28" s="95">
        <v>0</v>
      </c>
      <c r="E28" s="95">
        <v>0</v>
      </c>
      <c r="H28" s="165">
        <v>700018</v>
      </c>
      <c r="I28" s="6"/>
      <c r="J28" s="28"/>
      <c r="K28" s="6"/>
      <c r="L28" s="6"/>
    </row>
    <row r="29" spans="1:12" ht="12.75">
      <c r="A29" s="94" t="s">
        <v>167</v>
      </c>
      <c r="B29" s="94"/>
      <c r="C29" s="95">
        <v>0</v>
      </c>
      <c r="D29" s="95">
        <v>0</v>
      </c>
      <c r="E29" s="95">
        <v>0</v>
      </c>
      <c r="H29" s="165">
        <v>700019</v>
      </c>
      <c r="I29" s="6"/>
      <c r="J29" s="28"/>
      <c r="K29" s="6"/>
      <c r="L29" s="6"/>
    </row>
    <row r="30" spans="1:12" s="68" customFormat="1" ht="12.75">
      <c r="A30" s="94" t="s">
        <v>168</v>
      </c>
      <c r="B30" s="94"/>
      <c r="C30" s="95">
        <v>30975</v>
      </c>
      <c r="D30" s="95">
        <v>30975</v>
      </c>
      <c r="E30" s="95">
        <v>30975</v>
      </c>
      <c r="H30" s="165">
        <v>700020</v>
      </c>
      <c r="I30" s="6"/>
      <c r="J30" s="28"/>
      <c r="K30" s="6"/>
      <c r="L30" s="6"/>
    </row>
    <row r="31" spans="3:12" ht="10.5" customHeight="1">
      <c r="C31" s="93"/>
      <c r="D31" s="93"/>
      <c r="E31" s="93"/>
      <c r="H31" s="63" t="s">
        <v>331</v>
      </c>
      <c r="I31" s="6"/>
      <c r="J31" s="28"/>
      <c r="K31" s="6"/>
      <c r="L31" s="6"/>
    </row>
    <row r="32" spans="1:12" s="96" customFormat="1" ht="12.75">
      <c r="A32" s="68" t="s">
        <v>169</v>
      </c>
      <c r="B32" s="68"/>
      <c r="C32" s="69">
        <f>C33+C34+C35+C36+C37</f>
        <v>0</v>
      </c>
      <c r="D32" s="69">
        <f>D33+D34+D35+D36+D37</f>
        <v>0</v>
      </c>
      <c r="E32" s="69">
        <f>E33+E34+E35+E36+E37</f>
        <v>0</v>
      </c>
      <c r="H32" s="165">
        <v>700021</v>
      </c>
      <c r="I32" s="6"/>
      <c r="J32" s="28"/>
      <c r="K32" s="6"/>
      <c r="L32" s="6"/>
    </row>
    <row r="33" spans="1:12" s="96" customFormat="1" ht="12.75">
      <c r="A33" s="94" t="s">
        <v>164</v>
      </c>
      <c r="B33" s="94"/>
      <c r="C33" s="95">
        <v>0</v>
      </c>
      <c r="D33" s="95">
        <v>0</v>
      </c>
      <c r="E33" s="95">
        <v>0</v>
      </c>
      <c r="H33" s="165">
        <v>700022</v>
      </c>
      <c r="I33" s="6"/>
      <c r="J33" s="28"/>
      <c r="K33" s="6"/>
      <c r="L33" s="6"/>
    </row>
    <row r="34" spans="1:12" s="96" customFormat="1" ht="12.75">
      <c r="A34" s="94" t="s">
        <v>170</v>
      </c>
      <c r="B34" s="94"/>
      <c r="C34" s="95">
        <v>0</v>
      </c>
      <c r="D34" s="95">
        <v>0</v>
      </c>
      <c r="E34" s="95">
        <v>0</v>
      </c>
      <c r="H34" s="165">
        <v>700023</v>
      </c>
      <c r="I34" s="6"/>
      <c r="J34" s="28"/>
      <c r="K34" s="6"/>
      <c r="L34" s="6"/>
    </row>
    <row r="35" spans="1:12" s="96" customFormat="1" ht="12.75">
      <c r="A35" s="94" t="s">
        <v>166</v>
      </c>
      <c r="B35" s="94"/>
      <c r="C35" s="95">
        <v>0</v>
      </c>
      <c r="D35" s="95">
        <v>0</v>
      </c>
      <c r="E35" s="95">
        <v>0</v>
      </c>
      <c r="H35" s="165">
        <v>700024</v>
      </c>
      <c r="I35" s="6"/>
      <c r="J35" s="28"/>
      <c r="K35" s="6"/>
      <c r="L35" s="6"/>
    </row>
    <row r="36" spans="1:12" s="96" customFormat="1" ht="12.75">
      <c r="A36" s="94" t="s">
        <v>167</v>
      </c>
      <c r="B36" s="94"/>
      <c r="C36" s="95">
        <v>0</v>
      </c>
      <c r="D36" s="95">
        <v>0</v>
      </c>
      <c r="E36" s="95">
        <v>0</v>
      </c>
      <c r="H36" s="165">
        <v>700025</v>
      </c>
      <c r="I36" s="6"/>
      <c r="J36" s="28"/>
      <c r="K36" s="6"/>
      <c r="L36" s="6"/>
    </row>
    <row r="37" spans="1:12" ht="12.75">
      <c r="A37" s="94" t="s">
        <v>168</v>
      </c>
      <c r="B37" s="94"/>
      <c r="C37" s="95">
        <v>0</v>
      </c>
      <c r="D37" s="95">
        <v>0</v>
      </c>
      <c r="E37" s="95">
        <v>0</v>
      </c>
      <c r="H37" s="165">
        <v>700026</v>
      </c>
      <c r="I37" s="6"/>
      <c r="J37" s="28"/>
      <c r="K37" s="6"/>
      <c r="L37" s="6"/>
    </row>
    <row r="38" spans="1:12" s="68" customFormat="1" ht="12.75">
      <c r="A38" s="63"/>
      <c r="B38" s="63"/>
      <c r="C38" s="93"/>
      <c r="D38" s="93"/>
      <c r="E38" s="93"/>
      <c r="H38" s="63" t="s">
        <v>331</v>
      </c>
      <c r="I38" s="6"/>
      <c r="J38" s="28"/>
      <c r="K38" s="6"/>
      <c r="L38" s="6"/>
    </row>
    <row r="39" spans="1:12" ht="12.75" customHeight="1">
      <c r="A39" s="68" t="s">
        <v>171</v>
      </c>
      <c r="B39" s="68"/>
      <c r="C39" s="84">
        <v>462179</v>
      </c>
      <c r="D39" s="84">
        <f>462179-202000</f>
        <v>260179</v>
      </c>
      <c r="E39" s="84">
        <v>0</v>
      </c>
      <c r="H39" s="165">
        <v>700027</v>
      </c>
      <c r="I39" s="6"/>
      <c r="J39" s="28"/>
      <c r="K39" s="6"/>
      <c r="L39" s="6"/>
    </row>
    <row r="40" spans="1:12" s="96" customFormat="1" ht="12.75">
      <c r="A40" s="97"/>
      <c r="B40" s="97"/>
      <c r="C40" s="98"/>
      <c r="D40" s="98"/>
      <c r="E40" s="98"/>
      <c r="H40" s="63" t="s">
        <v>331</v>
      </c>
      <c r="I40" s="6"/>
      <c r="J40" s="28"/>
      <c r="K40" s="6"/>
      <c r="L40" s="6"/>
    </row>
    <row r="41" spans="1:12" s="96" customFormat="1" ht="15.75">
      <c r="A41" s="61" t="s">
        <v>172</v>
      </c>
      <c r="B41" s="61"/>
      <c r="C41" s="92">
        <f>C43+C45+C53+C62+C69+C76+C78</f>
        <v>6153700</v>
      </c>
      <c r="D41" s="92">
        <f>D43+D45+D53+D62+D69+D76+D78</f>
        <v>2348497</v>
      </c>
      <c r="E41" s="92">
        <f>E43+E45+E53+E62+E69+E76+E78</f>
        <v>1450517</v>
      </c>
      <c r="H41" s="165">
        <v>700028</v>
      </c>
      <c r="I41" s="6"/>
      <c r="J41" s="28"/>
      <c r="K41" s="6"/>
      <c r="L41" s="6"/>
    </row>
    <row r="42" spans="3:12" ht="12.75">
      <c r="C42" s="93"/>
      <c r="D42" s="93"/>
      <c r="E42" s="93"/>
      <c r="H42" s="63" t="s">
        <v>331</v>
      </c>
      <c r="I42" s="6"/>
      <c r="J42" s="28"/>
      <c r="K42" s="6"/>
      <c r="L42" s="6"/>
    </row>
    <row r="43" spans="1:12" s="68" customFormat="1" ht="12.75">
      <c r="A43" s="68" t="s">
        <v>173</v>
      </c>
      <c r="C43" s="84">
        <v>0</v>
      </c>
      <c r="D43" s="84">
        <v>0</v>
      </c>
      <c r="E43" s="84">
        <v>0</v>
      </c>
      <c r="H43" s="165">
        <v>700029</v>
      </c>
      <c r="I43" s="6"/>
      <c r="J43" s="28"/>
      <c r="K43" s="6"/>
      <c r="L43" s="6"/>
    </row>
    <row r="44" spans="3:12" ht="12.75">
      <c r="C44" s="93"/>
      <c r="D44" s="93"/>
      <c r="E44" s="93"/>
      <c r="H44" s="63" t="s">
        <v>331</v>
      </c>
      <c r="I44" s="6"/>
      <c r="J44" s="28"/>
      <c r="K44" s="6"/>
      <c r="L44" s="6"/>
    </row>
    <row r="45" spans="1:12" ht="12.75">
      <c r="A45" s="68" t="s">
        <v>174</v>
      </c>
      <c r="B45" s="68"/>
      <c r="C45" s="69">
        <f>C46+C47+C48+C49+C50+C51</f>
        <v>266410</v>
      </c>
      <c r="D45" s="69">
        <f>D46+D47+D48+D49+D50+D51</f>
        <v>280000</v>
      </c>
      <c r="E45" s="69">
        <f>E46+E47+E48+E49+E50+E51</f>
        <v>280000</v>
      </c>
      <c r="H45" s="165">
        <v>700030</v>
      </c>
      <c r="I45" s="6"/>
      <c r="J45" s="28"/>
      <c r="K45" s="6"/>
      <c r="L45" s="6"/>
    </row>
    <row r="46" spans="1:12" s="61" customFormat="1" ht="13.5" customHeight="1">
      <c r="A46" s="94" t="s">
        <v>175</v>
      </c>
      <c r="B46" s="94"/>
      <c r="C46" s="95">
        <v>152226</v>
      </c>
      <c r="D46" s="95">
        <v>155000</v>
      </c>
      <c r="E46" s="95">
        <v>155000</v>
      </c>
      <c r="H46" s="165">
        <v>700031</v>
      </c>
      <c r="I46" s="6"/>
      <c r="J46" s="28"/>
      <c r="K46" s="6"/>
      <c r="L46" s="6"/>
    </row>
    <row r="47" spans="1:12" ht="12.75" customHeight="1">
      <c r="A47" s="94" t="s">
        <v>176</v>
      </c>
      <c r="B47" s="94"/>
      <c r="C47" s="95">
        <v>114184</v>
      </c>
      <c r="D47" s="95">
        <v>125000</v>
      </c>
      <c r="E47" s="95">
        <v>125000</v>
      </c>
      <c r="H47" s="165">
        <v>700032</v>
      </c>
      <c r="I47" s="6"/>
      <c r="J47" s="28"/>
      <c r="K47" s="6"/>
      <c r="L47" s="6"/>
    </row>
    <row r="48" spans="1:12" s="68" customFormat="1" ht="13.5" customHeight="1">
      <c r="A48" s="94" t="s">
        <v>177</v>
      </c>
      <c r="B48" s="94"/>
      <c r="C48" s="95">
        <v>0</v>
      </c>
      <c r="D48" s="95">
        <v>0</v>
      </c>
      <c r="E48" s="95">
        <v>0</v>
      </c>
      <c r="H48" s="165">
        <v>700033</v>
      </c>
      <c r="I48" s="6"/>
      <c r="J48" s="28"/>
      <c r="K48" s="6"/>
      <c r="L48" s="6"/>
    </row>
    <row r="49" spans="1:12" ht="12.75">
      <c r="A49" s="94" t="s">
        <v>178</v>
      </c>
      <c r="B49" s="94"/>
      <c r="C49" s="95">
        <v>0</v>
      </c>
      <c r="D49" s="95">
        <v>0</v>
      </c>
      <c r="E49" s="95">
        <v>0</v>
      </c>
      <c r="H49" s="165">
        <v>700034</v>
      </c>
      <c r="I49" s="6"/>
      <c r="J49" s="28"/>
      <c r="K49" s="6"/>
      <c r="L49" s="6"/>
    </row>
    <row r="50" spans="1:12" s="68" customFormat="1" ht="12.75">
      <c r="A50" s="94" t="s">
        <v>179</v>
      </c>
      <c r="B50" s="94"/>
      <c r="C50" s="95">
        <v>0</v>
      </c>
      <c r="D50" s="95">
        <v>0</v>
      </c>
      <c r="E50" s="95">
        <v>0</v>
      </c>
      <c r="H50" s="165">
        <v>700035</v>
      </c>
      <c r="I50" s="6"/>
      <c r="J50" s="28"/>
      <c r="K50" s="6"/>
      <c r="L50" s="6"/>
    </row>
    <row r="51" spans="1:12" ht="13.5" customHeight="1">
      <c r="A51" s="94" t="s">
        <v>180</v>
      </c>
      <c r="B51" s="94"/>
      <c r="C51" s="95">
        <v>0</v>
      </c>
      <c r="D51" s="95">
        <v>0</v>
      </c>
      <c r="E51" s="95">
        <v>0</v>
      </c>
      <c r="H51" s="165">
        <v>700036</v>
      </c>
      <c r="I51" s="6"/>
      <c r="J51" s="28"/>
      <c r="K51" s="6"/>
      <c r="L51" s="6"/>
    </row>
    <row r="52" spans="1:12" s="96" customFormat="1" ht="12.75">
      <c r="A52" s="63"/>
      <c r="B52" s="63"/>
      <c r="C52" s="93"/>
      <c r="D52" s="93"/>
      <c r="E52" s="93"/>
      <c r="H52" s="63" t="s">
        <v>331</v>
      </c>
      <c r="I52" s="6"/>
      <c r="J52" s="28"/>
      <c r="K52" s="6"/>
      <c r="L52" s="6"/>
    </row>
    <row r="53" spans="1:12" s="96" customFormat="1" ht="12.75">
      <c r="A53" s="68" t="s">
        <v>181</v>
      </c>
      <c r="B53" s="68"/>
      <c r="C53" s="69">
        <f>C54+C55+C56+C57+C58+C59+C60</f>
        <v>5503262</v>
      </c>
      <c r="D53" s="69">
        <f>D54+D55+D56+D57+D58+D59+D60</f>
        <v>1864530</v>
      </c>
      <c r="E53" s="69">
        <f>E54+E55+E56+E57+E58+E59+E60</f>
        <v>920517</v>
      </c>
      <c r="H53" s="165">
        <v>700037</v>
      </c>
      <c r="I53" s="6"/>
      <c r="J53" s="28"/>
      <c r="K53" s="6"/>
      <c r="L53" s="6"/>
    </row>
    <row r="54" spans="1:12" s="96" customFormat="1" ht="12.75">
      <c r="A54" s="94" t="s">
        <v>182</v>
      </c>
      <c r="B54" s="94"/>
      <c r="C54" s="95">
        <v>409235</v>
      </c>
      <c r="D54" s="95">
        <f>492545+114487</f>
        <v>607032</v>
      </c>
      <c r="E54" s="95">
        <f>525000-104483</f>
        <v>420517</v>
      </c>
      <c r="H54" s="165">
        <v>700038</v>
      </c>
      <c r="I54" s="6"/>
      <c r="J54" s="28"/>
      <c r="K54" s="6"/>
      <c r="L54" s="6"/>
    </row>
    <row r="55" spans="1:12" s="96" customFormat="1" ht="12.75">
      <c r="A55" s="94" t="s">
        <v>183</v>
      </c>
      <c r="B55" s="94"/>
      <c r="C55" s="95">
        <v>0</v>
      </c>
      <c r="D55" s="95">
        <v>0</v>
      </c>
      <c r="E55" s="95">
        <v>0</v>
      </c>
      <c r="H55" s="165">
        <v>700039</v>
      </c>
      <c r="I55" s="6"/>
      <c r="J55" s="28"/>
      <c r="K55" s="6"/>
      <c r="L55" s="6"/>
    </row>
    <row r="56" spans="1:12" s="96" customFormat="1" ht="12.75">
      <c r="A56" s="94" t="s">
        <v>184</v>
      </c>
      <c r="B56" s="94"/>
      <c r="C56" s="95">
        <v>0</v>
      </c>
      <c r="D56" s="95">
        <v>0</v>
      </c>
      <c r="E56" s="95">
        <v>0</v>
      </c>
      <c r="H56" s="165">
        <v>700040</v>
      </c>
      <c r="I56" s="6"/>
      <c r="J56" s="28"/>
      <c r="K56" s="6"/>
      <c r="L56" s="6"/>
    </row>
    <row r="57" spans="1:12" s="96" customFormat="1" ht="12.75">
      <c r="A57" s="94" t="s">
        <v>185</v>
      </c>
      <c r="B57" s="94"/>
      <c r="C57" s="95">
        <v>160</v>
      </c>
      <c r="D57" s="95">
        <v>0</v>
      </c>
      <c r="E57" s="95">
        <v>0</v>
      </c>
      <c r="H57" s="165">
        <v>700041</v>
      </c>
      <c r="I57" s="6"/>
      <c r="J57" s="28"/>
      <c r="K57" s="6"/>
      <c r="L57" s="6"/>
    </row>
    <row r="58" spans="1:12" ht="11.25" customHeight="1">
      <c r="A58" s="94" t="s">
        <v>186</v>
      </c>
      <c r="B58" s="94"/>
      <c r="C58" s="95">
        <v>10589</v>
      </c>
      <c r="D58" s="95">
        <v>7500</v>
      </c>
      <c r="E58" s="95">
        <v>0</v>
      </c>
      <c r="H58" s="165">
        <v>700042</v>
      </c>
      <c r="I58" s="6"/>
      <c r="J58" s="28"/>
      <c r="K58" s="6"/>
      <c r="L58" s="6"/>
    </row>
    <row r="59" spans="1:12" s="68" customFormat="1" ht="12.75">
      <c r="A59" s="94" t="s">
        <v>187</v>
      </c>
      <c r="B59" s="94"/>
      <c r="C59" s="95">
        <v>5083278</v>
      </c>
      <c r="D59" s="95">
        <f>416666*3</f>
        <v>1249998</v>
      </c>
      <c r="E59" s="95">
        <v>500000</v>
      </c>
      <c r="H59" s="165">
        <v>700043</v>
      </c>
      <c r="I59" s="6"/>
      <c r="J59" s="28"/>
      <c r="K59" s="6"/>
      <c r="L59" s="6"/>
    </row>
    <row r="60" spans="1:12" ht="11.25" customHeight="1">
      <c r="A60" s="94" t="s">
        <v>188</v>
      </c>
      <c r="B60" s="94"/>
      <c r="C60" s="95">
        <v>0</v>
      </c>
      <c r="D60" s="95">
        <v>0</v>
      </c>
      <c r="E60" s="95">
        <v>0</v>
      </c>
      <c r="H60" s="165">
        <v>700044</v>
      </c>
      <c r="I60" s="6"/>
      <c r="J60" s="28"/>
      <c r="K60" s="6"/>
      <c r="L60" s="6"/>
    </row>
    <row r="61" spans="1:12" s="96" customFormat="1" ht="11.25" customHeight="1">
      <c r="A61" s="63"/>
      <c r="B61" s="63"/>
      <c r="C61" s="93"/>
      <c r="D61" s="93"/>
      <c r="E61" s="93"/>
      <c r="H61" s="63" t="s">
        <v>331</v>
      </c>
      <c r="I61" s="6"/>
      <c r="J61" s="28"/>
      <c r="K61" s="6"/>
      <c r="L61" s="6"/>
    </row>
    <row r="62" spans="1:12" s="96" customFormat="1" ht="12.75">
      <c r="A62" s="68" t="s">
        <v>189</v>
      </c>
      <c r="B62" s="68"/>
      <c r="C62" s="69">
        <f>C63+C64+C65+C66+C67</f>
        <v>12245</v>
      </c>
      <c r="D62" s="69">
        <f>D63+D64+D65+D66+D67</f>
        <v>12245</v>
      </c>
      <c r="E62" s="69">
        <f>E63+E64+E65+E66+E67</f>
        <v>0</v>
      </c>
      <c r="H62" s="165">
        <v>700045</v>
      </c>
      <c r="I62" s="6"/>
      <c r="J62" s="28"/>
      <c r="K62" s="6"/>
      <c r="L62" s="6"/>
    </row>
    <row r="63" spans="1:12" s="96" customFormat="1" ht="12.75">
      <c r="A63" s="94" t="s">
        <v>164</v>
      </c>
      <c r="B63" s="94"/>
      <c r="C63" s="95">
        <v>0</v>
      </c>
      <c r="D63" s="95">
        <v>0</v>
      </c>
      <c r="E63" s="95">
        <v>0</v>
      </c>
      <c r="H63" s="165">
        <v>700046</v>
      </c>
      <c r="I63" s="6"/>
      <c r="J63" s="28"/>
      <c r="K63" s="6"/>
      <c r="L63" s="6"/>
    </row>
    <row r="64" spans="1:12" s="96" customFormat="1" ht="12.75">
      <c r="A64" s="94" t="s">
        <v>165</v>
      </c>
      <c r="B64" s="94"/>
      <c r="C64" s="95">
        <v>0</v>
      </c>
      <c r="D64" s="95">
        <v>0</v>
      </c>
      <c r="E64" s="95">
        <v>0</v>
      </c>
      <c r="H64" s="165">
        <v>700047</v>
      </c>
      <c r="I64" s="6"/>
      <c r="J64" s="28"/>
      <c r="K64" s="6"/>
      <c r="L64" s="6"/>
    </row>
    <row r="65" spans="1:12" s="96" customFormat="1" ht="12.75">
      <c r="A65" s="94" t="s">
        <v>166</v>
      </c>
      <c r="B65" s="94"/>
      <c r="C65" s="95">
        <v>0</v>
      </c>
      <c r="D65" s="95">
        <v>0</v>
      </c>
      <c r="E65" s="95">
        <v>0</v>
      </c>
      <c r="H65" s="165">
        <v>700048</v>
      </c>
      <c r="I65" s="6"/>
      <c r="J65" s="28"/>
      <c r="K65" s="6"/>
      <c r="L65" s="6"/>
    </row>
    <row r="66" spans="1:12" s="96" customFormat="1" ht="12.75">
      <c r="A66" s="94" t="s">
        <v>167</v>
      </c>
      <c r="B66" s="94"/>
      <c r="C66" s="95">
        <v>0</v>
      </c>
      <c r="D66" s="95">
        <v>0</v>
      </c>
      <c r="E66" s="95">
        <v>0</v>
      </c>
      <c r="H66" s="165">
        <v>700049</v>
      </c>
      <c r="I66" s="6"/>
      <c r="J66" s="28"/>
      <c r="K66" s="6"/>
      <c r="L66" s="6"/>
    </row>
    <row r="67" spans="1:12" s="96" customFormat="1" ht="12.75">
      <c r="A67" s="94" t="s">
        <v>168</v>
      </c>
      <c r="B67" s="94"/>
      <c r="C67" s="95">
        <v>12245</v>
      </c>
      <c r="D67" s="95">
        <v>12245</v>
      </c>
      <c r="E67" s="95">
        <v>0</v>
      </c>
      <c r="H67" s="165">
        <v>700050</v>
      </c>
      <c r="I67" s="6"/>
      <c r="J67" s="28"/>
      <c r="K67" s="6"/>
      <c r="L67" s="6"/>
    </row>
    <row r="68" spans="1:12" s="96" customFormat="1" ht="12.75">
      <c r="A68" s="63"/>
      <c r="B68" s="63"/>
      <c r="C68" s="93"/>
      <c r="D68" s="93"/>
      <c r="E68" s="93"/>
      <c r="H68" s="63" t="s">
        <v>331</v>
      </c>
      <c r="I68" s="6"/>
      <c r="J68" s="28"/>
      <c r="K68" s="6"/>
      <c r="L68" s="6"/>
    </row>
    <row r="69" spans="1:12" s="96" customFormat="1" ht="12.75">
      <c r="A69" s="68" t="s">
        <v>190</v>
      </c>
      <c r="B69" s="68"/>
      <c r="C69" s="69">
        <f>C70+C71+C72+C73+C74</f>
        <v>0</v>
      </c>
      <c r="D69" s="69">
        <f>D70+D71+D72+D73+D74</f>
        <v>0</v>
      </c>
      <c r="E69" s="69">
        <f>E70+E71+E72+E73+E74</f>
        <v>0</v>
      </c>
      <c r="H69" s="165">
        <v>700051</v>
      </c>
      <c r="I69" s="6"/>
      <c r="J69" s="28"/>
      <c r="K69" s="6"/>
      <c r="L69" s="6"/>
    </row>
    <row r="70" spans="1:12" ht="12.75">
      <c r="A70" s="94" t="s">
        <v>164</v>
      </c>
      <c r="B70" s="94"/>
      <c r="C70" s="95">
        <v>0</v>
      </c>
      <c r="D70" s="95">
        <v>0</v>
      </c>
      <c r="E70" s="95">
        <v>0</v>
      </c>
      <c r="H70" s="165">
        <v>700052</v>
      </c>
      <c r="I70" s="6"/>
      <c r="J70" s="28"/>
      <c r="K70" s="6"/>
      <c r="L70" s="6"/>
    </row>
    <row r="71" spans="1:12" s="68" customFormat="1" ht="12.75">
      <c r="A71" s="94" t="s">
        <v>165</v>
      </c>
      <c r="B71" s="94"/>
      <c r="C71" s="95">
        <v>0</v>
      </c>
      <c r="D71" s="95">
        <v>0</v>
      </c>
      <c r="E71" s="95">
        <v>0</v>
      </c>
      <c r="H71" s="165">
        <v>700053</v>
      </c>
      <c r="I71" s="6"/>
      <c r="J71" s="28"/>
      <c r="K71" s="6"/>
      <c r="L71" s="6"/>
    </row>
    <row r="72" spans="1:12" ht="14.25" customHeight="1">
      <c r="A72" s="94" t="s">
        <v>166</v>
      </c>
      <c r="B72" s="94"/>
      <c r="C72" s="95">
        <v>0</v>
      </c>
      <c r="D72" s="95">
        <v>0</v>
      </c>
      <c r="E72" s="95">
        <v>0</v>
      </c>
      <c r="H72" s="165">
        <v>700054</v>
      </c>
      <c r="I72" s="6"/>
      <c r="J72" s="28"/>
      <c r="K72" s="6"/>
      <c r="L72" s="6"/>
    </row>
    <row r="73" spans="1:12" ht="14.25" customHeight="1">
      <c r="A73" s="94" t="s">
        <v>167</v>
      </c>
      <c r="B73" s="94"/>
      <c r="C73" s="95">
        <v>0</v>
      </c>
      <c r="D73" s="95">
        <v>0</v>
      </c>
      <c r="E73" s="95">
        <v>0</v>
      </c>
      <c r="H73" s="165">
        <v>700055</v>
      </c>
      <c r="I73" s="6"/>
      <c r="J73" s="28"/>
      <c r="K73" s="6"/>
      <c r="L73" s="6"/>
    </row>
    <row r="74" spans="1:12" ht="12.75">
      <c r="A74" s="94" t="s">
        <v>168</v>
      </c>
      <c r="B74" s="94"/>
      <c r="C74" s="95">
        <v>0</v>
      </c>
      <c r="D74" s="95">
        <v>0</v>
      </c>
      <c r="E74" s="95">
        <v>0</v>
      </c>
      <c r="H74" s="165">
        <v>700056</v>
      </c>
      <c r="I74" s="6"/>
      <c r="J74" s="28"/>
      <c r="K74" s="6"/>
      <c r="L74" s="6"/>
    </row>
    <row r="75" spans="3:12" ht="12.75">
      <c r="C75" s="93"/>
      <c r="D75" s="93"/>
      <c r="E75" s="93"/>
      <c r="H75" s="63" t="s">
        <v>331</v>
      </c>
      <c r="I75" s="6"/>
      <c r="J75" s="28"/>
      <c r="K75" s="6"/>
      <c r="L75" s="6"/>
    </row>
    <row r="76" spans="1:12" ht="12.75">
      <c r="A76" s="68" t="s">
        <v>191</v>
      </c>
      <c r="B76" s="68"/>
      <c r="C76" s="84">
        <v>66131</v>
      </c>
      <c r="D76" s="84">
        <v>0</v>
      </c>
      <c r="E76" s="84">
        <v>0</v>
      </c>
      <c r="H76" s="165">
        <v>700057</v>
      </c>
      <c r="I76" s="6"/>
      <c r="J76" s="28"/>
      <c r="K76" s="6"/>
      <c r="L76" s="6"/>
    </row>
    <row r="77" spans="3:12" ht="12.75">
      <c r="C77" s="93"/>
      <c r="D77" s="93"/>
      <c r="E77" s="93"/>
      <c r="H77" s="63" t="s">
        <v>331</v>
      </c>
      <c r="I77" s="6"/>
      <c r="J77" s="28"/>
      <c r="K77" s="6"/>
      <c r="L77" s="6"/>
    </row>
    <row r="78" spans="1:12" ht="12.75">
      <c r="A78" s="68" t="s">
        <v>192</v>
      </c>
      <c r="B78" s="68"/>
      <c r="C78" s="69">
        <f>C79+C80</f>
        <v>305652</v>
      </c>
      <c r="D78" s="69">
        <f>D79+D80</f>
        <v>191722</v>
      </c>
      <c r="E78" s="69">
        <f>E79+E80</f>
        <v>250000</v>
      </c>
      <c r="H78" s="165">
        <v>700058</v>
      </c>
      <c r="I78" s="6"/>
      <c r="J78" s="28"/>
      <c r="K78" s="6"/>
      <c r="L78" s="6"/>
    </row>
    <row r="79" spans="1:12" ht="12.75" customHeight="1">
      <c r="A79" s="94" t="s">
        <v>193</v>
      </c>
      <c r="B79" s="94"/>
      <c r="C79" s="95">
        <v>305652</v>
      </c>
      <c r="D79" s="95">
        <v>191722</v>
      </c>
      <c r="E79" s="95">
        <v>250000</v>
      </c>
      <c r="H79" s="165">
        <v>700059</v>
      </c>
      <c r="I79" s="6"/>
      <c r="J79" s="28"/>
      <c r="K79" s="6"/>
      <c r="L79" s="6"/>
    </row>
    <row r="80" spans="1:12" ht="12.75">
      <c r="A80" s="94" t="s">
        <v>194</v>
      </c>
      <c r="B80" s="94"/>
      <c r="C80" s="95">
        <v>0</v>
      </c>
      <c r="D80" s="95">
        <v>0</v>
      </c>
      <c r="E80" s="95">
        <v>0</v>
      </c>
      <c r="H80" s="165">
        <v>700060</v>
      </c>
      <c r="I80" s="6"/>
      <c r="J80" s="28"/>
      <c r="K80" s="6"/>
      <c r="L80" s="6"/>
    </row>
    <row r="81" spans="1:12" ht="12.75" customHeight="1" thickBot="1">
      <c r="A81" s="94"/>
      <c r="B81" s="94"/>
      <c r="C81" s="99"/>
      <c r="D81" s="99"/>
      <c r="E81" s="99"/>
      <c r="H81" s="63" t="s">
        <v>331</v>
      </c>
      <c r="I81" s="6"/>
      <c r="J81" s="28"/>
      <c r="K81" s="6"/>
      <c r="L81" s="6"/>
    </row>
    <row r="82" spans="1:12" ht="17.25" thickBot="1">
      <c r="A82" s="100" t="s">
        <v>195</v>
      </c>
      <c r="B82" s="101"/>
      <c r="C82" s="102">
        <f>C6+C41</f>
        <v>56127298</v>
      </c>
      <c r="D82" s="102">
        <f>D6+D41</f>
        <v>50315680</v>
      </c>
      <c r="E82" s="103">
        <f>E6+E41</f>
        <v>49507258</v>
      </c>
      <c r="H82" s="165">
        <v>700061</v>
      </c>
      <c r="I82" s="6"/>
      <c r="J82" s="28"/>
      <c r="K82" s="6"/>
      <c r="L82" s="6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s="104" customFormat="1" ht="12.75" customHeight="1">
      <c r="H92" s="63"/>
    </row>
    <row r="93" ht="12.75" customHeight="1"/>
  </sheetData>
  <sheetProtection password="9CEB" sheet="1" objects="1" scenarios="1" selectLockedCells="1"/>
  <printOptions/>
  <pageMargins left="0.43" right="0.31" top="0.66" bottom="0.42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L91"/>
  <sheetViews>
    <sheetView zoomScale="85" zoomScaleNormal="85" zoomScalePageLayoutView="0" workbookViewId="0" topLeftCell="A49">
      <selection activeCell="C78" sqref="C78"/>
    </sheetView>
  </sheetViews>
  <sheetFormatPr defaultColWidth="11.421875" defaultRowHeight="12.75"/>
  <cols>
    <col min="1" max="1" width="82.28125" style="0" customWidth="1"/>
    <col min="2" max="2" width="2.7109375" style="0" customWidth="1"/>
    <col min="3" max="5" width="18.7109375" style="0" customWidth="1"/>
    <col min="6" max="7" width="7.7109375" style="0" customWidth="1"/>
    <col min="8" max="8" width="11.421875" style="0" hidden="1" customWidth="1"/>
  </cols>
  <sheetData>
    <row r="1" spans="1:4" ht="12.75">
      <c r="A1" s="63"/>
      <c r="B1" s="63"/>
      <c r="C1" s="91"/>
      <c r="D1" s="91"/>
    </row>
    <row r="2" spans="1:4" ht="15.75">
      <c r="A2" s="51" t="str">
        <f>IF('DATOS EMPRESA'!C4&lt;&gt;"",'DATOS EMPRESA'!C4,"")</f>
        <v>SOCIEDAD REGIONAL CÁNTABRA DE PROMOCIÓN TURÍSTICA, S.A. (CANTUR, S.A.)</v>
      </c>
      <c r="B2" s="85"/>
      <c r="C2" s="86"/>
      <c r="D2" s="86"/>
    </row>
    <row r="3" spans="1:5" ht="12.75">
      <c r="A3" s="7"/>
      <c r="B3" s="63"/>
      <c r="C3" s="65" t="s">
        <v>0</v>
      </c>
      <c r="D3" s="65" t="s">
        <v>1</v>
      </c>
      <c r="E3" s="65" t="s">
        <v>2</v>
      </c>
    </row>
    <row r="4" spans="1:5" ht="18">
      <c r="A4" s="88" t="s">
        <v>147</v>
      </c>
      <c r="B4" s="89"/>
      <c r="C4" s="67">
        <v>2014</v>
      </c>
      <c r="D4" s="67">
        <v>2015</v>
      </c>
      <c r="E4" s="67">
        <v>2016</v>
      </c>
    </row>
    <row r="5" spans="1:4" ht="12.75">
      <c r="A5" s="63"/>
      <c r="B5" s="63"/>
      <c r="C5" s="91"/>
      <c r="D5" s="91"/>
    </row>
    <row r="6" spans="1:12" ht="15.75">
      <c r="A6" s="61" t="s">
        <v>196</v>
      </c>
      <c r="B6" s="61"/>
      <c r="C6" s="92">
        <f>C8+C34+C42</f>
        <v>26969329.65</v>
      </c>
      <c r="D6" s="92">
        <f>D8+D34+D42</f>
        <v>30794137.599999998</v>
      </c>
      <c r="E6" s="92">
        <f>E8+E34+E42</f>
        <v>35225415</v>
      </c>
      <c r="H6" s="167">
        <v>800000</v>
      </c>
      <c r="I6" s="6"/>
      <c r="J6" s="6"/>
      <c r="K6" s="6"/>
      <c r="L6" s="6"/>
    </row>
    <row r="7" spans="1:12" ht="12.75">
      <c r="A7" s="63"/>
      <c r="B7" s="63"/>
      <c r="C7" s="93"/>
      <c r="D7" s="93"/>
      <c r="E7" s="93"/>
      <c r="I7" s="6"/>
      <c r="J7" s="28"/>
      <c r="K7" s="6"/>
      <c r="L7" s="6"/>
    </row>
    <row r="8" spans="1:12" ht="15">
      <c r="A8" s="104" t="s">
        <v>197</v>
      </c>
      <c r="B8" s="104"/>
      <c r="C8" s="105">
        <f>C10+C14+C16+C20+C22+C26+C28+C30+C32</f>
        <v>26721192.65</v>
      </c>
      <c r="D8" s="105">
        <f>D10+D14+D16+D20+D22+D26+D28+D30+D32</f>
        <v>30602956.599999998</v>
      </c>
      <c r="E8" s="105">
        <f>E10+E14+E16+E20+E22+E26+E28+E30+E32</f>
        <v>35066146</v>
      </c>
      <c r="H8" s="167">
        <v>800001</v>
      </c>
      <c r="I8" s="6"/>
      <c r="J8" s="28"/>
      <c r="K8" s="6"/>
      <c r="L8" s="6"/>
    </row>
    <row r="9" spans="1:12" ht="12.75">
      <c r="A9" s="94"/>
      <c r="B9" s="94"/>
      <c r="C9" s="99"/>
      <c r="D9" s="99"/>
      <c r="E9" s="99"/>
      <c r="I9" s="6"/>
      <c r="J9" s="28"/>
      <c r="K9" s="6"/>
      <c r="L9" s="6"/>
    </row>
    <row r="10" spans="1:12" ht="12.75">
      <c r="A10" s="68" t="s">
        <v>198</v>
      </c>
      <c r="B10" s="63"/>
      <c r="C10" s="69">
        <f>C11+C12</f>
        <v>32022380</v>
      </c>
      <c r="D10" s="69">
        <f>D11+D12</f>
        <v>36517624</v>
      </c>
      <c r="E10" s="69">
        <f>E11+E12</f>
        <v>41012868</v>
      </c>
      <c r="H10" s="167">
        <v>800002</v>
      </c>
      <c r="I10" s="6"/>
      <c r="J10" s="28"/>
      <c r="K10" s="6"/>
      <c r="L10" s="6"/>
    </row>
    <row r="11" spans="1:12" ht="12.75">
      <c r="A11" s="94" t="s">
        <v>199</v>
      </c>
      <c r="B11" s="94"/>
      <c r="C11" s="95">
        <v>32022380</v>
      </c>
      <c r="D11" s="95">
        <f>32022380+4495244</f>
        <v>36517624</v>
      </c>
      <c r="E11" s="95">
        <f>+D11+4495244</f>
        <v>41012868</v>
      </c>
      <c r="H11" s="167">
        <v>800003</v>
      </c>
      <c r="I11" s="6"/>
      <c r="J11" s="28"/>
      <c r="K11" s="6"/>
      <c r="L11" s="6"/>
    </row>
    <row r="12" spans="1:12" ht="12.75">
      <c r="A12" s="94" t="s">
        <v>200</v>
      </c>
      <c r="B12" s="94"/>
      <c r="C12" s="95">
        <v>0</v>
      </c>
      <c r="D12" s="95">
        <v>0</v>
      </c>
      <c r="E12" s="95">
        <v>0</v>
      </c>
      <c r="H12" s="167">
        <v>800004</v>
      </c>
      <c r="I12" s="6"/>
      <c r="J12" s="28"/>
      <c r="K12" s="6"/>
      <c r="L12" s="6"/>
    </row>
    <row r="13" spans="1:12" ht="12.75">
      <c r="A13" s="94"/>
      <c r="B13" s="94"/>
      <c r="C13" s="99"/>
      <c r="D13" s="99"/>
      <c r="E13" s="99"/>
      <c r="I13" s="6"/>
      <c r="J13" s="28"/>
      <c r="K13" s="6"/>
      <c r="L13" s="6"/>
    </row>
    <row r="14" spans="1:12" ht="12.75">
      <c r="A14" s="68" t="s">
        <v>201</v>
      </c>
      <c r="B14" s="96"/>
      <c r="C14" s="84">
        <v>0</v>
      </c>
      <c r="D14" s="84">
        <v>0</v>
      </c>
      <c r="E14" s="84">
        <v>0</v>
      </c>
      <c r="H14" s="167">
        <v>800005</v>
      </c>
      <c r="I14" s="6"/>
      <c r="J14" s="28"/>
      <c r="K14" s="6"/>
      <c r="L14" s="6"/>
    </row>
    <row r="15" spans="1:12" ht="12.75">
      <c r="A15" s="96"/>
      <c r="B15" s="63"/>
      <c r="C15" s="93"/>
      <c r="D15" s="93"/>
      <c r="E15" s="93"/>
      <c r="I15" s="6"/>
      <c r="J15" s="28"/>
      <c r="K15" s="6"/>
      <c r="L15" s="6"/>
    </row>
    <row r="16" spans="1:12" ht="12.75">
      <c r="A16" s="68" t="s">
        <v>202</v>
      </c>
      <c r="B16" s="68"/>
      <c r="C16" s="69">
        <f>C17+C18</f>
        <v>1423466</v>
      </c>
      <c r="D16" s="69">
        <f>D17+D18</f>
        <v>1423466</v>
      </c>
      <c r="E16" s="69">
        <f>E17+E18</f>
        <v>1423466</v>
      </c>
      <c r="H16" s="167">
        <v>800006</v>
      </c>
      <c r="I16" s="6"/>
      <c r="J16" s="28"/>
      <c r="K16" s="6"/>
      <c r="L16" s="6"/>
    </row>
    <row r="17" spans="1:12" ht="12.75">
      <c r="A17" s="94" t="s">
        <v>203</v>
      </c>
      <c r="B17" s="94"/>
      <c r="C17" s="95">
        <v>1423854</v>
      </c>
      <c r="D17" s="95">
        <v>1423854</v>
      </c>
      <c r="E17" s="95">
        <v>1423854</v>
      </c>
      <c r="H17" s="167">
        <v>800007</v>
      </c>
      <c r="I17" s="6"/>
      <c r="J17" s="28"/>
      <c r="K17" s="6"/>
      <c r="L17" s="6"/>
    </row>
    <row r="18" spans="1:12" ht="12.75">
      <c r="A18" s="94" t="s">
        <v>204</v>
      </c>
      <c r="B18" s="94"/>
      <c r="C18" s="95">
        <v>-388</v>
      </c>
      <c r="D18" s="95">
        <v>-388</v>
      </c>
      <c r="E18" s="95">
        <v>-388</v>
      </c>
      <c r="H18" s="167">
        <v>800008</v>
      </c>
      <c r="I18" s="6"/>
      <c r="J18" s="28"/>
      <c r="K18" s="6"/>
      <c r="L18" s="6"/>
    </row>
    <row r="19" spans="1:12" ht="12.75">
      <c r="A19" s="96"/>
      <c r="B19" s="96"/>
      <c r="C19" s="106"/>
      <c r="D19" s="106"/>
      <c r="E19" s="106"/>
      <c r="I19" s="6"/>
      <c r="J19" s="28"/>
      <c r="K19" s="6"/>
      <c r="L19" s="6"/>
    </row>
    <row r="20" spans="1:12" ht="12.75">
      <c r="A20" s="68" t="s">
        <v>205</v>
      </c>
      <c r="B20" s="63"/>
      <c r="C20" s="84">
        <v>0</v>
      </c>
      <c r="D20" s="84">
        <v>0</v>
      </c>
      <c r="E20" s="84">
        <v>0</v>
      </c>
      <c r="H20" s="167">
        <v>800009</v>
      </c>
      <c r="I20" s="6"/>
      <c r="J20" s="28"/>
      <c r="K20" s="6"/>
      <c r="L20" s="6"/>
    </row>
    <row r="21" spans="1:12" ht="12.75">
      <c r="A21" s="63"/>
      <c r="B21" s="68"/>
      <c r="C21" s="70"/>
      <c r="D21" s="70"/>
      <c r="E21" s="70"/>
      <c r="I21" s="6"/>
      <c r="J21" s="28"/>
      <c r="K21" s="6"/>
      <c r="L21" s="6"/>
    </row>
    <row r="22" spans="1:12" ht="12.75">
      <c r="A22" s="68" t="s">
        <v>206</v>
      </c>
      <c r="B22" s="63"/>
      <c r="C22" s="69">
        <f>C23+C24</f>
        <v>-2877279</v>
      </c>
      <c r="D22" s="69">
        <f>D23+D24</f>
        <v>-6724653</v>
      </c>
      <c r="E22" s="69">
        <f>E23+E24</f>
        <v>-7038133</v>
      </c>
      <c r="H22" s="167">
        <v>800010</v>
      </c>
      <c r="I22" s="6"/>
      <c r="J22" s="28"/>
      <c r="K22" s="6"/>
      <c r="L22" s="6"/>
    </row>
    <row r="23" spans="1:12" ht="12.75">
      <c r="A23" s="94" t="s">
        <v>207</v>
      </c>
      <c r="B23" s="94"/>
      <c r="C23" s="95">
        <v>0</v>
      </c>
      <c r="D23" s="95">
        <v>0</v>
      </c>
      <c r="E23" s="95">
        <v>0</v>
      </c>
      <c r="H23" s="167">
        <v>800011</v>
      </c>
      <c r="I23" s="6"/>
      <c r="J23" s="28"/>
      <c r="K23" s="6"/>
      <c r="L23" s="6"/>
    </row>
    <row r="24" spans="1:12" ht="12.75">
      <c r="A24" s="94" t="s">
        <v>208</v>
      </c>
      <c r="B24" s="94"/>
      <c r="C24" s="95">
        <v>-2877279</v>
      </c>
      <c r="D24" s="95">
        <v>-6724653</v>
      </c>
      <c r="E24" s="95">
        <f>+D24-313480</f>
        <v>-7038133</v>
      </c>
      <c r="H24" s="167">
        <v>800012</v>
      </c>
      <c r="I24" s="6"/>
      <c r="J24" s="28"/>
      <c r="K24" s="6"/>
      <c r="L24" s="6"/>
    </row>
    <row r="25" spans="1:12" ht="12.75">
      <c r="A25" s="63"/>
      <c r="B25" s="68"/>
      <c r="C25" s="70"/>
      <c r="D25" s="70"/>
      <c r="E25" s="70"/>
      <c r="I25" s="6"/>
      <c r="J25" s="28"/>
      <c r="K25" s="6"/>
      <c r="L25" s="6"/>
    </row>
    <row r="26" spans="1:12" ht="12.75">
      <c r="A26" s="68" t="s">
        <v>209</v>
      </c>
      <c r="B26" s="63"/>
      <c r="C26" s="84">
        <v>0</v>
      </c>
      <c r="D26" s="84">
        <v>0</v>
      </c>
      <c r="E26" s="84">
        <v>0</v>
      </c>
      <c r="H26" s="167">
        <v>800013</v>
      </c>
      <c r="I26" s="6"/>
      <c r="J26" s="28"/>
      <c r="K26" s="6"/>
      <c r="L26" s="6"/>
    </row>
    <row r="27" spans="1:12" ht="12.75">
      <c r="A27" s="63"/>
      <c r="B27" s="96"/>
      <c r="C27" s="70"/>
      <c r="D27" s="70"/>
      <c r="E27" s="70"/>
      <c r="I27" s="6"/>
      <c r="J27" s="28"/>
      <c r="K27" s="6"/>
      <c r="L27" s="6"/>
    </row>
    <row r="28" spans="1:12" ht="12.75">
      <c r="A28" s="68" t="s">
        <v>210</v>
      </c>
      <c r="B28" s="96"/>
      <c r="C28" s="69">
        <f>EXPLOTACIÓN!C110</f>
        <v>-3847374.35</v>
      </c>
      <c r="D28" s="69">
        <f>EXPLOTACIÓN!D110</f>
        <v>-613480.4000000015</v>
      </c>
      <c r="E28" s="69">
        <f>EXPLOTACIÓN!E110</f>
        <v>-332055</v>
      </c>
      <c r="H28" s="167">
        <v>800014</v>
      </c>
      <c r="I28" s="6"/>
      <c r="J28" s="28"/>
      <c r="K28" s="6"/>
      <c r="L28" s="6"/>
    </row>
    <row r="29" spans="1:12" ht="12.75">
      <c r="A29" s="96"/>
      <c r="B29" s="96"/>
      <c r="C29" s="70"/>
      <c r="D29" s="70"/>
      <c r="E29" s="70"/>
      <c r="I29" s="6"/>
      <c r="J29" s="28"/>
      <c r="K29" s="6"/>
      <c r="L29" s="6"/>
    </row>
    <row r="30" spans="1:12" ht="12.75">
      <c r="A30" s="68" t="s">
        <v>211</v>
      </c>
      <c r="B30" s="63"/>
      <c r="C30" s="84">
        <v>0</v>
      </c>
      <c r="D30" s="84">
        <v>0</v>
      </c>
      <c r="E30" s="84">
        <v>0</v>
      </c>
      <c r="H30" s="167">
        <v>800015</v>
      </c>
      <c r="I30" s="6"/>
      <c r="J30" s="28"/>
      <c r="K30" s="6"/>
      <c r="L30" s="6"/>
    </row>
    <row r="31" spans="1:12" ht="12.75">
      <c r="A31" s="63"/>
      <c r="B31" s="68"/>
      <c r="C31" s="70"/>
      <c r="D31" s="70"/>
      <c r="E31" s="70"/>
      <c r="I31" s="6"/>
      <c r="J31" s="28"/>
      <c r="K31" s="6"/>
      <c r="L31" s="6"/>
    </row>
    <row r="32" spans="1:12" ht="12.75">
      <c r="A32" s="68" t="s">
        <v>212</v>
      </c>
      <c r="B32" s="63"/>
      <c r="C32" s="84">
        <v>0</v>
      </c>
      <c r="D32" s="84">
        <v>0</v>
      </c>
      <c r="E32" s="84">
        <v>0</v>
      </c>
      <c r="H32" s="167">
        <v>800016</v>
      </c>
      <c r="I32" s="6"/>
      <c r="J32" s="28"/>
      <c r="K32" s="6"/>
      <c r="L32" s="6"/>
    </row>
    <row r="33" spans="1:12" ht="12.75">
      <c r="A33" s="63"/>
      <c r="B33" s="96"/>
      <c r="C33" s="106"/>
      <c r="D33" s="106"/>
      <c r="E33" s="106"/>
      <c r="I33" s="6"/>
      <c r="J33" s="28"/>
      <c r="K33" s="6"/>
      <c r="L33" s="6"/>
    </row>
    <row r="34" spans="1:12" ht="15">
      <c r="A34" s="104" t="s">
        <v>213</v>
      </c>
      <c r="B34" s="107"/>
      <c r="C34" s="108">
        <f>C36+C38+C40</f>
        <v>-25444</v>
      </c>
      <c r="D34" s="108">
        <f>D36+D38+D40</f>
        <v>-25244</v>
      </c>
      <c r="E34" s="108">
        <f>E36+E38+E40</f>
        <v>0</v>
      </c>
      <c r="H34" s="167">
        <v>800017</v>
      </c>
      <c r="I34" s="6"/>
      <c r="J34" s="28"/>
      <c r="K34" s="6"/>
      <c r="L34" s="6"/>
    </row>
    <row r="35" spans="1:12" ht="12.75">
      <c r="A35" s="96"/>
      <c r="B35" s="96"/>
      <c r="C35" s="106"/>
      <c r="D35" s="106"/>
      <c r="E35" s="106"/>
      <c r="I35" s="6"/>
      <c r="J35" s="28"/>
      <c r="K35" s="6"/>
      <c r="L35" s="6"/>
    </row>
    <row r="36" spans="1:12" ht="12.75">
      <c r="A36" s="68" t="s">
        <v>214</v>
      </c>
      <c r="B36" s="63"/>
      <c r="C36" s="84">
        <v>0</v>
      </c>
      <c r="D36" s="84">
        <v>0</v>
      </c>
      <c r="E36" s="84">
        <v>0</v>
      </c>
      <c r="H36" s="167">
        <v>800018</v>
      </c>
      <c r="I36" s="6"/>
      <c r="J36" s="28"/>
      <c r="K36" s="6"/>
      <c r="L36" s="6"/>
    </row>
    <row r="37" spans="1:12" ht="12.75">
      <c r="A37" s="63"/>
      <c r="B37" s="68"/>
      <c r="C37" s="70"/>
      <c r="D37" s="70"/>
      <c r="E37" s="70"/>
      <c r="I37" s="6"/>
      <c r="J37" s="28"/>
      <c r="K37" s="6"/>
      <c r="L37" s="6"/>
    </row>
    <row r="38" spans="1:12" ht="12.75">
      <c r="A38" s="68" t="s">
        <v>215</v>
      </c>
      <c r="B38" s="63"/>
      <c r="C38" s="84">
        <v>-25444</v>
      </c>
      <c r="D38" s="84">
        <v>-25244</v>
      </c>
      <c r="E38" s="84">
        <v>0</v>
      </c>
      <c r="H38" s="167">
        <v>800019</v>
      </c>
      <c r="I38" s="6"/>
      <c r="J38" s="28"/>
      <c r="K38" s="6"/>
      <c r="L38" s="6"/>
    </row>
    <row r="39" spans="1:12" ht="12.75">
      <c r="A39" s="63"/>
      <c r="B39" s="63"/>
      <c r="C39" s="70"/>
      <c r="D39" s="70"/>
      <c r="E39" s="70"/>
      <c r="I39" s="6"/>
      <c r="J39" s="28"/>
      <c r="K39" s="6"/>
      <c r="L39" s="6"/>
    </row>
    <row r="40" spans="1:12" ht="15.75">
      <c r="A40" s="68" t="s">
        <v>216</v>
      </c>
      <c r="B40" s="61"/>
      <c r="C40" s="84">
        <v>0</v>
      </c>
      <c r="D40" s="84">
        <v>0</v>
      </c>
      <c r="E40" s="84">
        <v>0</v>
      </c>
      <c r="H40" s="167">
        <v>800020</v>
      </c>
      <c r="I40" s="6"/>
      <c r="J40" s="28"/>
      <c r="K40" s="6"/>
      <c r="L40" s="6"/>
    </row>
    <row r="41" spans="1:12" ht="15.75">
      <c r="A41" s="61"/>
      <c r="B41" s="63"/>
      <c r="C41" s="93"/>
      <c r="D41" s="93"/>
      <c r="E41" s="93"/>
      <c r="I41" s="6"/>
      <c r="J41" s="28"/>
      <c r="K41" s="6"/>
      <c r="L41" s="6"/>
    </row>
    <row r="42" spans="1:12" ht="15">
      <c r="A42" s="104" t="s">
        <v>217</v>
      </c>
      <c r="B42" s="104"/>
      <c r="C42" s="109">
        <v>273581</v>
      </c>
      <c r="D42" s="109">
        <f>235477-4763*4</f>
        <v>216425</v>
      </c>
      <c r="E42" s="109">
        <v>159269</v>
      </c>
      <c r="H42" s="167">
        <v>800021</v>
      </c>
      <c r="I42" s="6"/>
      <c r="J42" s="28"/>
      <c r="K42" s="6"/>
      <c r="L42" s="6"/>
    </row>
    <row r="43" spans="1:12" ht="12.75">
      <c r="A43" s="68"/>
      <c r="B43" s="63"/>
      <c r="C43" s="93"/>
      <c r="D43" s="93"/>
      <c r="E43" s="93"/>
      <c r="I43" s="6"/>
      <c r="J43" s="28"/>
      <c r="K43" s="6"/>
      <c r="L43" s="6"/>
    </row>
    <row r="44" spans="1:12" ht="15.75">
      <c r="A44" s="61" t="s">
        <v>218</v>
      </c>
      <c r="B44" s="63"/>
      <c r="C44" s="92">
        <f>C46+C52+C59+C61+C63</f>
        <v>5054879</v>
      </c>
      <c r="D44" s="92">
        <f>D46+D52+D59+D61+D63</f>
        <v>4869179</v>
      </c>
      <c r="E44" s="92">
        <f>E46+E52+E59+E61+E63</f>
        <v>1980000</v>
      </c>
      <c r="H44" s="167">
        <v>800022</v>
      </c>
      <c r="I44" s="6"/>
      <c r="J44" s="28"/>
      <c r="K44" s="6"/>
      <c r="L44" s="6"/>
    </row>
    <row r="45" spans="1:12" ht="12.75">
      <c r="A45" s="63"/>
      <c r="B45" s="96"/>
      <c r="C45" s="106"/>
      <c r="D45" s="106"/>
      <c r="E45" s="106"/>
      <c r="I45" s="6"/>
      <c r="J45" s="28"/>
      <c r="K45" s="6"/>
      <c r="L45" s="6"/>
    </row>
    <row r="46" spans="1:12" ht="12.75">
      <c r="A46" s="68" t="s">
        <v>219</v>
      </c>
      <c r="B46" s="96"/>
      <c r="C46" s="69">
        <f>C47+C48+C49+C50</f>
        <v>0</v>
      </c>
      <c r="D46" s="69">
        <f>D47+D48+D49+D50</f>
        <v>0</v>
      </c>
      <c r="E46" s="69">
        <f>E47+E48+E49+E50</f>
        <v>0</v>
      </c>
      <c r="H46" s="167">
        <v>800023</v>
      </c>
      <c r="I46" s="6"/>
      <c r="J46" s="28"/>
      <c r="K46" s="6"/>
      <c r="L46" s="6"/>
    </row>
    <row r="47" spans="1:12" ht="12.75">
      <c r="A47" s="94" t="s">
        <v>220</v>
      </c>
      <c r="B47" s="94"/>
      <c r="C47" s="95">
        <v>0</v>
      </c>
      <c r="D47" s="95">
        <v>0</v>
      </c>
      <c r="E47" s="95">
        <v>0</v>
      </c>
      <c r="H47" s="167">
        <v>800024</v>
      </c>
      <c r="I47" s="6"/>
      <c r="J47" s="28"/>
      <c r="K47" s="6"/>
      <c r="L47" s="6"/>
    </row>
    <row r="48" spans="1:12" ht="12.75">
      <c r="A48" s="94" t="s">
        <v>221</v>
      </c>
      <c r="B48" s="94"/>
      <c r="C48" s="95">
        <v>0</v>
      </c>
      <c r="D48" s="95">
        <v>0</v>
      </c>
      <c r="E48" s="95">
        <v>0</v>
      </c>
      <c r="H48" s="167">
        <v>800025</v>
      </c>
      <c r="I48" s="6"/>
      <c r="J48" s="28"/>
      <c r="K48" s="6"/>
      <c r="L48" s="6"/>
    </row>
    <row r="49" spans="1:12" ht="12.75">
      <c r="A49" s="94" t="s">
        <v>222</v>
      </c>
      <c r="B49" s="94"/>
      <c r="C49" s="95">
        <v>0</v>
      </c>
      <c r="D49" s="95">
        <v>0</v>
      </c>
      <c r="E49" s="95">
        <v>0</v>
      </c>
      <c r="H49" s="167">
        <v>800026</v>
      </c>
      <c r="I49" s="6"/>
      <c r="J49" s="28"/>
      <c r="K49" s="6"/>
      <c r="L49" s="6"/>
    </row>
    <row r="50" spans="1:12" ht="12.75">
      <c r="A50" s="94" t="s">
        <v>223</v>
      </c>
      <c r="B50" s="94"/>
      <c r="C50" s="95">
        <v>0</v>
      </c>
      <c r="D50" s="95">
        <v>0</v>
      </c>
      <c r="E50" s="95">
        <v>0</v>
      </c>
      <c r="H50" s="167">
        <v>800027</v>
      </c>
      <c r="I50" s="6"/>
      <c r="J50" s="28"/>
      <c r="K50" s="6"/>
      <c r="L50" s="6"/>
    </row>
    <row r="51" spans="1:12" ht="12.75">
      <c r="A51" s="63"/>
      <c r="B51" s="68"/>
      <c r="C51" s="70"/>
      <c r="D51" s="70"/>
      <c r="E51" s="70"/>
      <c r="I51" s="6"/>
      <c r="J51" s="28"/>
      <c r="K51" s="6"/>
      <c r="L51" s="6"/>
    </row>
    <row r="52" spans="1:12" ht="12.75">
      <c r="A52" s="68" t="s">
        <v>224</v>
      </c>
      <c r="B52" s="63"/>
      <c r="C52" s="69">
        <f>C53+C54+C55+C56+C57</f>
        <v>4944159</v>
      </c>
      <c r="D52" s="69">
        <f>D53+D54+D55+D56+D57</f>
        <v>4758459</v>
      </c>
      <c r="E52" s="69">
        <f>E53+E54+E55+E56+E57</f>
        <v>1870000</v>
      </c>
      <c r="H52" s="167">
        <v>800028</v>
      </c>
      <c r="I52" s="6"/>
      <c r="J52" s="28"/>
      <c r="K52" s="6"/>
      <c r="L52" s="6"/>
    </row>
    <row r="53" spans="1:12" ht="12.75">
      <c r="A53" s="94" t="s">
        <v>225</v>
      </c>
      <c r="B53" s="94"/>
      <c r="C53" s="95">
        <v>0</v>
      </c>
      <c r="D53" s="95">
        <v>0</v>
      </c>
      <c r="E53" s="95">
        <v>0</v>
      </c>
      <c r="H53" s="167">
        <v>800029</v>
      </c>
      <c r="I53" s="6"/>
      <c r="J53" s="28"/>
      <c r="K53" s="6"/>
      <c r="L53" s="6"/>
    </row>
    <row r="54" spans="1:12" ht="12.75">
      <c r="A54" s="94" t="s">
        <v>226</v>
      </c>
      <c r="B54" s="94"/>
      <c r="C54" s="95">
        <v>4575000</v>
      </c>
      <c r="D54" s="95">
        <f>2887500+1500000</f>
        <v>4387500</v>
      </c>
      <c r="E54" s="95">
        <v>1500000</v>
      </c>
      <c r="H54" s="167">
        <v>800030</v>
      </c>
      <c r="I54" s="6"/>
      <c r="J54" s="28"/>
      <c r="K54" s="6"/>
      <c r="L54" s="6"/>
    </row>
    <row r="55" spans="1:12" ht="12.75">
      <c r="A55" s="94" t="s">
        <v>227</v>
      </c>
      <c r="B55" s="94"/>
      <c r="C55" s="95">
        <v>0</v>
      </c>
      <c r="D55" s="95">
        <v>0</v>
      </c>
      <c r="E55" s="95">
        <v>0</v>
      </c>
      <c r="H55" s="167">
        <v>800031</v>
      </c>
      <c r="I55" s="6"/>
      <c r="J55" s="28"/>
      <c r="K55" s="6"/>
      <c r="L55" s="6"/>
    </row>
    <row r="56" spans="1:12" ht="12.75">
      <c r="A56" s="94" t="s">
        <v>167</v>
      </c>
      <c r="B56" s="94"/>
      <c r="C56" s="95">
        <v>0</v>
      </c>
      <c r="D56" s="95">
        <v>0</v>
      </c>
      <c r="E56" s="95">
        <v>0</v>
      </c>
      <c r="H56" s="167">
        <v>800032</v>
      </c>
      <c r="I56" s="6"/>
      <c r="J56" s="28"/>
      <c r="K56" s="6"/>
      <c r="L56" s="6"/>
    </row>
    <row r="57" spans="1:12" ht="12.75">
      <c r="A57" s="94" t="s">
        <v>228</v>
      </c>
      <c r="B57" s="94"/>
      <c r="C57" s="95">
        <v>369159</v>
      </c>
      <c r="D57" s="95">
        <v>370959</v>
      </c>
      <c r="E57" s="95">
        <v>370000</v>
      </c>
      <c r="H57" s="167">
        <v>800033</v>
      </c>
      <c r="I57" s="6"/>
      <c r="J57" s="28"/>
      <c r="K57" s="6"/>
      <c r="L57" s="6"/>
    </row>
    <row r="58" spans="1:12" ht="12.75">
      <c r="A58" s="96"/>
      <c r="B58" s="96"/>
      <c r="C58" s="106"/>
      <c r="D58" s="106"/>
      <c r="E58" s="106"/>
      <c r="I58" s="6"/>
      <c r="J58" s="28"/>
      <c r="K58" s="6"/>
      <c r="L58" s="6"/>
    </row>
    <row r="59" spans="1:12" ht="12.75">
      <c r="A59" s="68" t="s">
        <v>229</v>
      </c>
      <c r="B59" s="96"/>
      <c r="C59" s="84">
        <v>0</v>
      </c>
      <c r="D59" s="84">
        <v>0</v>
      </c>
      <c r="E59" s="84">
        <v>0</v>
      </c>
      <c r="H59" s="167">
        <v>800034</v>
      </c>
      <c r="I59" s="6"/>
      <c r="J59" s="28"/>
      <c r="K59" s="6"/>
      <c r="L59" s="6"/>
    </row>
    <row r="60" spans="1:12" ht="12.75">
      <c r="A60" s="110"/>
      <c r="B60" s="96"/>
      <c r="C60" s="111"/>
      <c r="D60" s="111"/>
      <c r="E60" s="111"/>
      <c r="I60" s="6"/>
      <c r="J60" s="28"/>
      <c r="K60" s="6"/>
      <c r="L60" s="6"/>
    </row>
    <row r="61" spans="1:12" ht="12.75">
      <c r="A61" s="68" t="s">
        <v>230</v>
      </c>
      <c r="B61" s="63"/>
      <c r="C61" s="84">
        <v>110720</v>
      </c>
      <c r="D61" s="84">
        <v>110720</v>
      </c>
      <c r="E61" s="84">
        <v>110000</v>
      </c>
      <c r="H61" s="167">
        <v>800035</v>
      </c>
      <c r="I61" s="6"/>
      <c r="J61" s="28"/>
      <c r="K61" s="6"/>
      <c r="L61" s="6"/>
    </row>
    <row r="62" spans="1:12" ht="12.75">
      <c r="A62" s="68"/>
      <c r="B62" s="63"/>
      <c r="C62" s="168"/>
      <c r="D62" s="168"/>
      <c r="E62" s="168"/>
      <c r="H62" s="167"/>
      <c r="I62" s="6"/>
      <c r="J62" s="28"/>
      <c r="K62" s="6"/>
      <c r="L62" s="6"/>
    </row>
    <row r="63" spans="1:12" ht="12.75">
      <c r="A63" s="68" t="s">
        <v>336</v>
      </c>
      <c r="B63" s="63"/>
      <c r="C63" s="84">
        <v>0</v>
      </c>
      <c r="D63" s="84">
        <v>0</v>
      </c>
      <c r="E63" s="84">
        <v>0</v>
      </c>
      <c r="H63" s="167">
        <v>800056</v>
      </c>
      <c r="I63" s="6"/>
      <c r="J63" s="28"/>
      <c r="K63" s="6"/>
      <c r="L63" s="6"/>
    </row>
    <row r="64" spans="1:12" ht="12.75">
      <c r="A64" s="68"/>
      <c r="B64" s="63"/>
      <c r="C64" s="98"/>
      <c r="D64" s="98"/>
      <c r="E64" s="98"/>
      <c r="I64" s="6"/>
      <c r="J64" s="28"/>
      <c r="K64" s="6"/>
      <c r="L64" s="6"/>
    </row>
    <row r="65" spans="1:12" ht="15.75">
      <c r="A65" s="61" t="s">
        <v>231</v>
      </c>
      <c r="B65" s="63"/>
      <c r="C65" s="92">
        <f>C67+C69+C71+C78+C80+C89</f>
        <v>24103089</v>
      </c>
      <c r="D65" s="92">
        <f>D67+D69+D71+D78+D80+D89</f>
        <v>14652363</v>
      </c>
      <c r="E65" s="92">
        <f>E67+E69+E71+E78+E80+E89</f>
        <v>12301843</v>
      </c>
      <c r="H65" s="167">
        <v>800036</v>
      </c>
      <c r="I65" s="6"/>
      <c r="J65" s="28"/>
      <c r="K65" s="6"/>
      <c r="L65" s="6"/>
    </row>
    <row r="66" spans="1:12" ht="12.75">
      <c r="A66" s="63"/>
      <c r="B66" s="63"/>
      <c r="C66" s="93"/>
      <c r="D66" s="93"/>
      <c r="E66" s="93"/>
      <c r="I66" s="6"/>
      <c r="J66" s="28"/>
      <c r="K66" s="6"/>
      <c r="L66" s="6"/>
    </row>
    <row r="67" spans="1:12" ht="12.75" customHeight="1">
      <c r="A67" s="83" t="s">
        <v>232</v>
      </c>
      <c r="B67" s="63"/>
      <c r="C67" s="84">
        <v>0</v>
      </c>
      <c r="D67" s="84">
        <v>0</v>
      </c>
      <c r="E67" s="84">
        <v>0</v>
      </c>
      <c r="H67" s="167">
        <v>800037</v>
      </c>
      <c r="I67" s="6"/>
      <c r="J67" s="28"/>
      <c r="K67" s="6"/>
      <c r="L67" s="6"/>
    </row>
    <row r="68" spans="1:12" ht="12.75">
      <c r="A68" s="112"/>
      <c r="B68" s="63"/>
      <c r="C68" s="70"/>
      <c r="D68" s="70"/>
      <c r="E68" s="70"/>
      <c r="I68" s="6"/>
      <c r="J68" s="28"/>
      <c r="K68" s="6"/>
      <c r="L68" s="6"/>
    </row>
    <row r="69" spans="1:12" ht="12.75">
      <c r="A69" s="68" t="s">
        <v>233</v>
      </c>
      <c r="B69" s="63"/>
      <c r="C69" s="84">
        <v>0</v>
      </c>
      <c r="D69" s="84">
        <v>0</v>
      </c>
      <c r="E69" s="84">
        <v>0</v>
      </c>
      <c r="H69" s="167">
        <v>800038</v>
      </c>
      <c r="I69" s="6"/>
      <c r="J69" s="28"/>
      <c r="K69" s="6"/>
      <c r="L69" s="6"/>
    </row>
    <row r="70" spans="1:12" ht="12.75">
      <c r="A70" s="68"/>
      <c r="B70" s="63"/>
      <c r="C70" s="93"/>
      <c r="D70" s="93"/>
      <c r="E70" s="93"/>
      <c r="I70" s="6"/>
      <c r="J70" s="28"/>
      <c r="K70" s="6"/>
      <c r="L70" s="6"/>
    </row>
    <row r="71" spans="1:12" ht="12.75">
      <c r="A71" s="68" t="s">
        <v>234</v>
      </c>
      <c r="B71" s="63"/>
      <c r="C71" s="69">
        <f>C72+C73+C74+C75+C76</f>
        <v>16627513</v>
      </c>
      <c r="D71" s="69">
        <f>D72+D73+D74+D75+D76</f>
        <v>8423849</v>
      </c>
      <c r="E71" s="69">
        <f>E72+E73+E74+E75+E76</f>
        <v>7123843</v>
      </c>
      <c r="H71" s="167">
        <v>800039</v>
      </c>
      <c r="I71" s="6"/>
      <c r="J71" s="28"/>
      <c r="K71" s="6"/>
      <c r="L71" s="6"/>
    </row>
    <row r="72" spans="1:12" ht="12.75">
      <c r="A72" s="94" t="s">
        <v>225</v>
      </c>
      <c r="B72" s="94"/>
      <c r="C72" s="95">
        <v>0</v>
      </c>
      <c r="D72" s="95">
        <v>0</v>
      </c>
      <c r="E72" s="95">
        <v>0</v>
      </c>
      <c r="H72" s="167">
        <v>800040</v>
      </c>
      <c r="I72" s="6"/>
      <c r="J72" s="28"/>
      <c r="K72" s="6"/>
      <c r="L72" s="6"/>
    </row>
    <row r="73" spans="1:12" ht="12.75">
      <c r="A73" s="94" t="s">
        <v>226</v>
      </c>
      <c r="B73" s="94"/>
      <c r="C73" s="95">
        <v>7416024</v>
      </c>
      <c r="D73" s="95">
        <v>1387500</v>
      </c>
      <c r="E73" s="95">
        <v>2887500</v>
      </c>
      <c r="H73" s="167">
        <v>800041</v>
      </c>
      <c r="I73" s="6"/>
      <c r="J73" s="28"/>
      <c r="K73" s="6"/>
      <c r="L73" s="6"/>
    </row>
    <row r="74" spans="1:12" ht="12.75">
      <c r="A74" s="94" t="s">
        <v>227</v>
      </c>
      <c r="B74" s="94"/>
      <c r="C74" s="95">
        <v>0</v>
      </c>
      <c r="D74" s="95">
        <v>0</v>
      </c>
      <c r="E74" s="95">
        <v>0</v>
      </c>
      <c r="H74" s="167">
        <v>800042</v>
      </c>
      <c r="I74" s="6"/>
      <c r="J74" s="28"/>
      <c r="K74" s="6"/>
      <c r="L74" s="6"/>
    </row>
    <row r="75" spans="1:12" ht="12.75">
      <c r="A75" s="94" t="s">
        <v>167</v>
      </c>
      <c r="B75" s="94"/>
      <c r="C75" s="95">
        <v>36349</v>
      </c>
      <c r="D75" s="95">
        <v>36349</v>
      </c>
      <c r="E75" s="95">
        <v>36343</v>
      </c>
      <c r="H75" s="167">
        <v>800043</v>
      </c>
      <c r="I75" s="6"/>
      <c r="J75" s="28"/>
      <c r="K75" s="6"/>
      <c r="L75" s="6"/>
    </row>
    <row r="76" spans="1:12" ht="12.75">
      <c r="A76" s="94" t="s">
        <v>228</v>
      </c>
      <c r="B76" s="94"/>
      <c r="C76" s="95">
        <f>9155140+20000</f>
        <v>9175140</v>
      </c>
      <c r="D76" s="95">
        <v>7000000</v>
      </c>
      <c r="E76" s="95">
        <v>4200000</v>
      </c>
      <c r="H76" s="167">
        <v>800044</v>
      </c>
      <c r="I76" s="6"/>
      <c r="J76" s="28"/>
      <c r="K76" s="6"/>
      <c r="L76" s="6"/>
    </row>
    <row r="77" spans="1:12" ht="12.75">
      <c r="A77" s="63"/>
      <c r="B77" s="63"/>
      <c r="C77" s="93"/>
      <c r="D77" s="93"/>
      <c r="E77" s="93"/>
      <c r="I77" s="6"/>
      <c r="J77" s="28"/>
      <c r="K77" s="6"/>
      <c r="L77" s="6"/>
    </row>
    <row r="78" spans="1:12" ht="12.75">
      <c r="A78" s="68" t="s">
        <v>235</v>
      </c>
      <c r="B78" s="63"/>
      <c r="C78" s="84">
        <v>0</v>
      </c>
      <c r="D78" s="84">
        <v>0</v>
      </c>
      <c r="E78" s="84">
        <v>0</v>
      </c>
      <c r="H78" s="167">
        <v>800045</v>
      </c>
      <c r="I78" s="6"/>
      <c r="J78" s="28"/>
      <c r="K78" s="6"/>
      <c r="L78" s="6"/>
    </row>
    <row r="79" spans="1:12" ht="12.75">
      <c r="A79" s="63"/>
      <c r="B79" s="63"/>
      <c r="C79" s="93"/>
      <c r="D79" s="93"/>
      <c r="E79" s="93"/>
      <c r="I79" s="6"/>
      <c r="J79" s="28"/>
      <c r="K79" s="6"/>
      <c r="L79" s="6"/>
    </row>
    <row r="80" spans="1:12" ht="12.75">
      <c r="A80" s="68" t="s">
        <v>236</v>
      </c>
      <c r="B80" s="63"/>
      <c r="C80" s="69">
        <f>C81+C82+C83+C84+C85+C86+C87</f>
        <v>7475576</v>
      </c>
      <c r="D80" s="69">
        <f>D81+D82+D83+D84+D85+D86+D87</f>
        <v>6228514</v>
      </c>
      <c r="E80" s="69">
        <f>E81+E82+E83+E84+E85+E86+E87</f>
        <v>5178000</v>
      </c>
      <c r="H80" s="167">
        <v>800046</v>
      </c>
      <c r="I80" s="6"/>
      <c r="J80" s="28"/>
      <c r="K80" s="6"/>
      <c r="L80" s="6"/>
    </row>
    <row r="81" spans="1:12" ht="12.75">
      <c r="A81" s="94" t="s">
        <v>237</v>
      </c>
      <c r="B81" s="94"/>
      <c r="C81" s="95">
        <v>5742200</v>
      </c>
      <c r="D81" s="95">
        <f>5134800-32007</f>
        <v>5102793</v>
      </c>
      <c r="E81" s="95">
        <v>4900000</v>
      </c>
      <c r="H81" s="167">
        <v>800047</v>
      </c>
      <c r="I81" s="6"/>
      <c r="J81" s="28"/>
      <c r="K81" s="6"/>
      <c r="L81" s="6"/>
    </row>
    <row r="82" spans="1:12" ht="12.75">
      <c r="A82" s="94" t="s">
        <v>238</v>
      </c>
      <c r="B82" s="113"/>
      <c r="C82" s="95">
        <v>0</v>
      </c>
      <c r="D82" s="95">
        <v>0</v>
      </c>
      <c r="E82" s="95">
        <v>0</v>
      </c>
      <c r="H82" s="167">
        <v>800048</v>
      </c>
      <c r="I82" s="6"/>
      <c r="J82" s="28"/>
      <c r="K82" s="6"/>
      <c r="L82" s="6"/>
    </row>
    <row r="83" spans="1:12" ht="12.75">
      <c r="A83" s="94" t="s">
        <v>239</v>
      </c>
      <c r="B83" s="94"/>
      <c r="C83" s="95">
        <v>0</v>
      </c>
      <c r="D83" s="95">
        <v>0</v>
      </c>
      <c r="E83" s="95">
        <v>0</v>
      </c>
      <c r="H83" s="167">
        <v>800049</v>
      </c>
      <c r="I83" s="6"/>
      <c r="J83" s="28"/>
      <c r="K83" s="6"/>
      <c r="L83" s="6"/>
    </row>
    <row r="84" spans="1:12" ht="12.75">
      <c r="A84" s="94" t="s">
        <v>240</v>
      </c>
      <c r="B84" s="94"/>
      <c r="C84" s="95">
        <v>1198398</v>
      </c>
      <c r="D84" s="95">
        <v>546821</v>
      </c>
      <c r="E84" s="95">
        <v>0</v>
      </c>
      <c r="H84" s="167">
        <v>800050</v>
      </c>
      <c r="I84" s="6"/>
      <c r="J84" s="28"/>
      <c r="K84" s="6"/>
      <c r="L84" s="6"/>
    </row>
    <row r="85" spans="1:12" ht="12.75">
      <c r="A85" s="94" t="s">
        <v>241</v>
      </c>
      <c r="B85" s="94"/>
      <c r="C85" s="95">
        <v>0</v>
      </c>
      <c r="D85" s="95">
        <v>0</v>
      </c>
      <c r="E85" s="95">
        <v>0</v>
      </c>
      <c r="H85" s="167">
        <v>800051</v>
      </c>
      <c r="I85" s="6"/>
      <c r="J85" s="28"/>
      <c r="K85" s="6"/>
      <c r="L85" s="6"/>
    </row>
    <row r="86" spans="1:12" ht="12.75">
      <c r="A86" s="94" t="s">
        <v>242</v>
      </c>
      <c r="B86" s="94"/>
      <c r="C86" s="95">
        <v>532978</v>
      </c>
      <c r="D86" s="95">
        <v>578900</v>
      </c>
      <c r="E86" s="95">
        <v>278000</v>
      </c>
      <c r="H86" s="167">
        <v>800052</v>
      </c>
      <c r="I86" s="6"/>
      <c r="J86" s="28"/>
      <c r="K86" s="6"/>
      <c r="L86" s="6"/>
    </row>
    <row r="87" spans="1:12" ht="12.75">
      <c r="A87" s="94" t="s">
        <v>243</v>
      </c>
      <c r="B87" s="94"/>
      <c r="C87" s="95">
        <v>2000</v>
      </c>
      <c r="D87" s="95">
        <v>0</v>
      </c>
      <c r="E87" s="95">
        <v>0</v>
      </c>
      <c r="H87" s="167">
        <v>800053</v>
      </c>
      <c r="I87" s="6"/>
      <c r="J87" s="28"/>
      <c r="K87" s="6"/>
      <c r="L87" s="6"/>
    </row>
    <row r="88" spans="1:12" ht="12.75">
      <c r="A88" s="63"/>
      <c r="B88" s="63"/>
      <c r="C88" s="93"/>
      <c r="D88" s="93"/>
      <c r="E88" s="93"/>
      <c r="I88" s="6"/>
      <c r="J88" s="28"/>
      <c r="K88" s="6"/>
      <c r="L88" s="6"/>
    </row>
    <row r="89" spans="1:12" ht="12.75">
      <c r="A89" s="68" t="s">
        <v>337</v>
      </c>
      <c r="B89" s="63"/>
      <c r="C89" s="84">
        <v>0</v>
      </c>
      <c r="D89" s="84">
        <v>0</v>
      </c>
      <c r="E89" s="84">
        <v>0</v>
      </c>
      <c r="H89" s="167">
        <v>800054</v>
      </c>
      <c r="I89" s="6"/>
      <c r="J89" s="28"/>
      <c r="K89" s="6"/>
      <c r="L89" s="6"/>
    </row>
    <row r="90" spans="1:12" ht="13.5" thickBot="1">
      <c r="A90" s="63"/>
      <c r="B90" s="63"/>
      <c r="C90" s="93"/>
      <c r="D90" s="93"/>
      <c r="E90" s="93"/>
      <c r="I90" s="6"/>
      <c r="J90" s="28"/>
      <c r="K90" s="6"/>
      <c r="L90" s="6"/>
    </row>
    <row r="91" spans="1:12" ht="17.25" thickBot="1">
      <c r="A91" s="100" t="s">
        <v>244</v>
      </c>
      <c r="B91" s="114"/>
      <c r="C91" s="102">
        <f>C6+C44+C65</f>
        <v>56127297.65</v>
      </c>
      <c r="D91" s="102">
        <f>D6+D44+D65</f>
        <v>50315679.599999994</v>
      </c>
      <c r="E91" s="103">
        <f>E6+E44+E65</f>
        <v>49507258</v>
      </c>
      <c r="H91" s="167">
        <v>800055</v>
      </c>
      <c r="I91" s="6"/>
      <c r="J91" s="28"/>
      <c r="K91" s="6"/>
      <c r="L91" s="6"/>
    </row>
  </sheetData>
  <sheetProtection password="9CEB" sheet="1" objects="1" scenarios="1" selectLockedCells="1"/>
  <printOptions/>
  <pageMargins left="0.4" right="0.19" top="0.26" bottom="0.2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C29"/>
  <sheetViews>
    <sheetView zoomScale="90" zoomScaleNormal="90" zoomScalePageLayoutView="0" workbookViewId="0" topLeftCell="A1">
      <selection activeCell="A31" sqref="A31"/>
    </sheetView>
  </sheetViews>
  <sheetFormatPr defaultColWidth="11.421875" defaultRowHeight="12.75"/>
  <cols>
    <col min="1" max="1" width="95.57421875" style="115" customWidth="1"/>
    <col min="2" max="2" width="3.28125" style="115" bestFit="1" customWidth="1"/>
    <col min="3" max="3" width="25.28125" style="0" bestFit="1" customWidth="1"/>
    <col min="5" max="5" width="147.421875" style="0" bestFit="1" customWidth="1"/>
  </cols>
  <sheetData>
    <row r="1" spans="1:3" ht="12.75">
      <c r="A1" s="115" t="s">
        <v>303</v>
      </c>
      <c r="B1" s="115">
        <v>1</v>
      </c>
      <c r="C1" t="s">
        <v>296</v>
      </c>
    </row>
    <row r="2" spans="1:3" ht="12.75">
      <c r="A2" s="115" t="s">
        <v>294</v>
      </c>
      <c r="B2" s="115">
        <v>2</v>
      </c>
      <c r="C2" t="s">
        <v>295</v>
      </c>
    </row>
    <row r="3" spans="1:3" ht="12.75">
      <c r="A3" s="115" t="s">
        <v>304</v>
      </c>
      <c r="B3" s="115">
        <v>3</v>
      </c>
      <c r="C3" t="s">
        <v>305</v>
      </c>
    </row>
    <row r="4" spans="1:3" ht="12.75">
      <c r="A4" s="115" t="s">
        <v>306</v>
      </c>
      <c r="B4" s="115">
        <v>4</v>
      </c>
      <c r="C4" t="s">
        <v>278</v>
      </c>
    </row>
    <row r="5" spans="1:3" ht="12.75">
      <c r="A5" s="115" t="s">
        <v>279</v>
      </c>
      <c r="B5" s="115">
        <v>5</v>
      </c>
      <c r="C5" t="s">
        <v>315</v>
      </c>
    </row>
    <row r="6" spans="1:3" ht="12.75">
      <c r="A6" s="115" t="s">
        <v>297</v>
      </c>
      <c r="B6" s="115">
        <v>6</v>
      </c>
      <c r="C6" t="s">
        <v>298</v>
      </c>
    </row>
    <row r="7" spans="1:3" ht="12.75">
      <c r="A7" s="161" t="s">
        <v>313</v>
      </c>
      <c r="B7" s="115">
        <v>7</v>
      </c>
      <c r="C7" s="63" t="s">
        <v>314</v>
      </c>
    </row>
    <row r="8" spans="1:3" ht="12.75">
      <c r="A8" s="115" t="s">
        <v>301</v>
      </c>
      <c r="B8" s="115">
        <v>8</v>
      </c>
      <c r="C8" t="s">
        <v>302</v>
      </c>
    </row>
    <row r="9" spans="1:3" ht="12.75">
      <c r="A9" s="161" t="s">
        <v>312</v>
      </c>
      <c r="B9" s="115">
        <v>9</v>
      </c>
      <c r="C9" s="63" t="s">
        <v>316</v>
      </c>
    </row>
    <row r="10" spans="1:3" ht="12.75">
      <c r="A10" s="161" t="s">
        <v>326</v>
      </c>
      <c r="B10" s="115">
        <v>10</v>
      </c>
      <c r="C10" s="63" t="s">
        <v>325</v>
      </c>
    </row>
    <row r="11" spans="1:3" ht="12.75">
      <c r="A11" s="115" t="s">
        <v>324</v>
      </c>
      <c r="B11" s="115">
        <v>11</v>
      </c>
      <c r="C11" s="162">
        <v>112</v>
      </c>
    </row>
    <row r="12" spans="1:3" ht="12.75">
      <c r="A12" s="115" t="s">
        <v>292</v>
      </c>
      <c r="B12" s="115">
        <v>12</v>
      </c>
      <c r="C12" t="s">
        <v>293</v>
      </c>
    </row>
    <row r="13" spans="1:3" ht="12.75">
      <c r="A13" s="115" t="s">
        <v>280</v>
      </c>
      <c r="B13" s="115">
        <v>13</v>
      </c>
      <c r="C13" t="s">
        <v>281</v>
      </c>
    </row>
    <row r="14" spans="1:3" ht="12.75">
      <c r="A14" s="115" t="s">
        <v>282</v>
      </c>
      <c r="B14" s="115">
        <v>14</v>
      </c>
      <c r="C14" t="s">
        <v>283</v>
      </c>
    </row>
    <row r="15" spans="1:3" ht="12.75">
      <c r="A15" s="115" t="s">
        <v>284</v>
      </c>
      <c r="B15" s="115">
        <v>15</v>
      </c>
      <c r="C15" t="s">
        <v>285</v>
      </c>
    </row>
    <row r="16" spans="1:3" ht="12.75">
      <c r="A16" s="115" t="s">
        <v>328</v>
      </c>
      <c r="B16" s="115">
        <v>16</v>
      </c>
      <c r="C16" t="s">
        <v>329</v>
      </c>
    </row>
    <row r="17" spans="1:3" ht="12.75">
      <c r="A17" s="115" t="s">
        <v>327</v>
      </c>
      <c r="B17" s="115">
        <v>17</v>
      </c>
      <c r="C17" t="s">
        <v>330</v>
      </c>
    </row>
    <row r="18" spans="1:3" ht="12.75">
      <c r="A18" s="115" t="s">
        <v>286</v>
      </c>
      <c r="B18" s="115">
        <v>18</v>
      </c>
      <c r="C18" t="s">
        <v>287</v>
      </c>
    </row>
    <row r="19" spans="1:3" ht="12.75">
      <c r="A19" s="115" t="s">
        <v>288</v>
      </c>
      <c r="B19" s="115">
        <v>19</v>
      </c>
      <c r="C19" t="s">
        <v>289</v>
      </c>
    </row>
    <row r="20" spans="1:3" ht="12.75">
      <c r="A20" s="115" t="s">
        <v>290</v>
      </c>
      <c r="B20" s="115">
        <v>20</v>
      </c>
      <c r="C20" t="s">
        <v>291</v>
      </c>
    </row>
    <row r="21" spans="1:3" ht="12.75">
      <c r="A21" s="115" t="s">
        <v>307</v>
      </c>
      <c r="B21" s="115">
        <v>21</v>
      </c>
      <c r="C21" t="s">
        <v>299</v>
      </c>
    </row>
    <row r="22" spans="1:3" ht="12.75">
      <c r="A22" s="115" t="s">
        <v>308</v>
      </c>
      <c r="B22" s="115">
        <v>22</v>
      </c>
      <c r="C22" t="s">
        <v>323</v>
      </c>
    </row>
    <row r="23" spans="1:3" ht="12.75">
      <c r="A23" s="161" t="s">
        <v>310</v>
      </c>
      <c r="B23" s="115">
        <v>23</v>
      </c>
      <c r="C23" s="63" t="s">
        <v>311</v>
      </c>
    </row>
    <row r="24" spans="1:3" ht="12.75">
      <c r="A24" s="161" t="s">
        <v>309</v>
      </c>
      <c r="B24" s="115">
        <v>24</v>
      </c>
      <c r="C24" s="63" t="s">
        <v>300</v>
      </c>
    </row>
    <row r="25" spans="1:3" ht="12.75">
      <c r="A25" s="161" t="s">
        <v>317</v>
      </c>
      <c r="B25" s="115">
        <v>25</v>
      </c>
      <c r="C25" s="63" t="s">
        <v>318</v>
      </c>
    </row>
    <row r="26" spans="1:3" ht="12.75">
      <c r="A26" s="161" t="s">
        <v>319</v>
      </c>
      <c r="B26" s="115">
        <v>26</v>
      </c>
      <c r="C26" s="63" t="s">
        <v>320</v>
      </c>
    </row>
    <row r="27" spans="1:3" ht="12.75">
      <c r="A27" s="161" t="s">
        <v>321</v>
      </c>
      <c r="B27" s="115">
        <v>27</v>
      </c>
      <c r="C27" s="63" t="s">
        <v>322</v>
      </c>
    </row>
    <row r="28" spans="1:3" ht="12.75">
      <c r="A28" s="161" t="s">
        <v>334</v>
      </c>
      <c r="B28" s="115">
        <v>31</v>
      </c>
      <c r="C28" s="63" t="s">
        <v>333</v>
      </c>
    </row>
    <row r="29" spans="1:3" ht="12.75">
      <c r="A29" s="161" t="s">
        <v>335</v>
      </c>
      <c r="B29" s="115">
        <v>32</v>
      </c>
      <c r="C29" t="s">
        <v>332</v>
      </c>
    </row>
  </sheetData>
  <sheetProtection selectLockedCells="1"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De Julian Alvarez</cp:lastModifiedBy>
  <cp:lastPrinted>2015-10-27T12:48:26Z</cp:lastPrinted>
  <dcterms:created xsi:type="dcterms:W3CDTF">1996-11-27T10:00:04Z</dcterms:created>
  <dcterms:modified xsi:type="dcterms:W3CDTF">2020-04-20T14:01:16Z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